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Dokumenty\Desktop\Agro\vodovod\plánová kalkulace ceny vody 2023\"/>
    </mc:Choice>
  </mc:AlternateContent>
  <xr:revisionPtr revIDLastSave="0" documentId="8_{C51B5B9A-8BFB-4026-BA66-10CF11CA58DB}" xr6:coauthVersionLast="47" xr6:coauthVersionMax="47" xr10:uidLastSave="{00000000-0000-0000-0000-000000000000}"/>
  <bookViews>
    <workbookView xWindow="-108" yWindow="-108" windowWidth="23256" windowHeight="12576" xr2:uid="{39AA3619-93FE-4787-9D57-A4488A84CAF8}"/>
  </bookViews>
  <sheets>
    <sheet name="Plánová kalkulace" sheetId="1" r:id="rId1"/>
  </sheets>
  <externalReferences>
    <externalReference r:id="rId2"/>
  </externalReferences>
  <definedNames>
    <definedName name="_xlnm.Print_Area" localSheetId="0">'Plánová kalkulace'!$A$14:$G$194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5" i="1" l="1"/>
  <c r="E185" i="1"/>
  <c r="F181" i="1"/>
  <c r="F187" i="1" s="1"/>
  <c r="E181" i="1"/>
  <c r="E187" i="1" s="1"/>
  <c r="F179" i="1"/>
  <c r="E179" i="1"/>
  <c r="F166" i="1"/>
  <c r="E166" i="1"/>
  <c r="F163" i="1"/>
  <c r="E163" i="1"/>
  <c r="F158" i="1"/>
  <c r="E158" i="1"/>
  <c r="F154" i="1"/>
  <c r="E154" i="1"/>
  <c r="F151" i="1"/>
  <c r="F159" i="1" s="1"/>
  <c r="F165" i="1" s="1"/>
  <c r="E151" i="1"/>
  <c r="E159" i="1" s="1"/>
  <c r="E165" i="1" s="1"/>
  <c r="F133" i="1"/>
  <c r="F136" i="1" s="1"/>
  <c r="E133" i="1"/>
  <c r="B125" i="1"/>
  <c r="F119" i="1"/>
  <c r="E119" i="1"/>
  <c r="F117" i="1"/>
  <c r="F188" i="1" s="1"/>
  <c r="E117" i="1"/>
  <c r="E188" i="1" s="1"/>
  <c r="F102" i="1"/>
  <c r="E102" i="1"/>
  <c r="F100" i="1"/>
  <c r="F99" i="1"/>
  <c r="E99" i="1"/>
  <c r="E100" i="1" s="1"/>
  <c r="F93" i="1"/>
  <c r="E93" i="1"/>
  <c r="F59" i="1"/>
  <c r="E59" i="1"/>
  <c r="F58" i="1"/>
  <c r="F54" i="1" s="1"/>
  <c r="E58" i="1"/>
  <c r="E54" i="1"/>
  <c r="F51" i="1"/>
  <c r="E51" i="1"/>
  <c r="F48" i="1"/>
  <c r="E48" i="1"/>
  <c r="F43" i="1"/>
  <c r="F68" i="1" s="1"/>
  <c r="E43" i="1"/>
  <c r="E68" i="1" s="1"/>
  <c r="F33" i="1"/>
  <c r="E33" i="1"/>
  <c r="D28" i="1"/>
  <c r="D27" i="1"/>
  <c r="D26" i="1"/>
  <c r="D25" i="1"/>
  <c r="D24" i="1"/>
  <c r="D23" i="1"/>
  <c r="F96" i="1" l="1"/>
  <c r="F92" i="1"/>
  <c r="F105" i="1"/>
  <c r="E105" i="1"/>
  <c r="E96" i="1"/>
  <c r="E92" i="1"/>
  <c r="E136" i="1"/>
  <c r="E98" i="1" l="1"/>
  <c r="E101" i="1"/>
  <c r="F98" i="1"/>
  <c r="F101" i="1"/>
  <c r="F132" i="1" l="1"/>
  <c r="F134" i="1" s="1"/>
  <c r="F135" i="1" s="1"/>
  <c r="F103" i="1"/>
  <c r="E132" i="1"/>
  <c r="E134" i="1" s="1"/>
  <c r="E135" i="1" s="1"/>
  <c r="E103" i="1"/>
</calcChain>
</file>

<file path=xl/sharedStrings.xml><?xml version="1.0" encoding="utf-8"?>
<sst xmlns="http://schemas.openxmlformats.org/spreadsheetml/2006/main" count="514" uniqueCount="249">
  <si>
    <t>INSTRUKCE K VYPLNĚNÍ:</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</si>
  <si>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</si>
  <si>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</si>
  <si>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</si>
  <si>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</si>
  <si>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Údaje se vyplňují zvlášť za vodu pitnou, vodu předanou, vodu odpadní a vodu převzatou.</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</si>
  <si>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</si>
  <si>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</si>
  <si>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</si>
  <si>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Legenda:</t>
  </si>
  <si>
    <t>buňka k vyplnění</t>
  </si>
  <si>
    <t>hodnoty se načítají z listu "Identifikace"</t>
  </si>
  <si>
    <t>Příloha č. 1 k výměru MF č. 01/VODA/2022</t>
  </si>
  <si>
    <t>PLÁNOVÁ KALKULACE CENY VODY 
PRO KALENDÁŘNÍ ROK 2023</t>
  </si>
  <si>
    <t>PRO OBLAST (LOKALITU):</t>
  </si>
  <si>
    <t xml:space="preserve">prameniště Měrkovec /RD </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</si>
  <si>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</si>
  <si>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</si>
  <si>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</si>
  <si>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</si>
  <si>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</si>
  <si>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</si>
  <si>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</si>
  <si>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</si>
  <si>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</si>
  <si>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</si>
  <si>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</si>
  <si>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</si>
  <si>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</si>
  <si>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Formulář A</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</si>
  <si>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</si>
  <si>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</si>
  <si>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</si>
  <si>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</si>
  <si>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</si>
  <si>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</si>
  <si>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</si>
  <si>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</si>
  <si>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</si>
  <si>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</si>
  <si>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</si>
  <si>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2021</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</si>
  <si>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</si>
  <si>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</si>
  <si>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</si>
  <si>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</si>
  <si>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</si>
  <si>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</si>
  <si>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</si>
  <si>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</si>
  <si>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</si>
  <si>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</si>
  <si>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</si>
  <si>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</si>
  <si>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</si>
  <si>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</si>
  <si>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</si>
  <si>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</si>
  <si>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</si>
  <si>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</si>
  <si>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</si>
  <si>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</si>
  <si>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</si>
  <si>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</si>
  <si>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</si>
  <si>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</si>
  <si>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</si>
  <si>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</si>
  <si>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</si>
  <si>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</si>
  <si>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</si>
  <si>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</si>
  <si>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</si>
  <si>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</si>
  <si>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</si>
  <si>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</si>
  <si>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</si>
  <si>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</si>
  <si>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</si>
  <si>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</si>
  <si>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</si>
  <si>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</si>
  <si>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</si>
  <si>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</si>
  <si>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</si>
  <si>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</si>
  <si>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</si>
  <si>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</si>
  <si>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</si>
  <si>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</si>
  <si>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</si>
  <si>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</si>
  <si>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</si>
  <si>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</si>
  <si>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</si>
  <si>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</si>
  <si>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</si>
  <si>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</si>
  <si>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</si>
  <si>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</si>
  <si>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</si>
  <si>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</si>
  <si>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</si>
  <si>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</si>
  <si>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</si>
  <si>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</si>
  <si>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t>mil. m</t>
    </r>
    <r>
      <rPr>
        <vertAlign val="superscript"/>
        <sz val="10"/>
        <color indexed="8"/>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</si>
  <si>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</si>
  <si>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</si>
  <si>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</si>
  <si>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</si>
  <si>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</si>
  <si>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</si>
  <si>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</si>
  <si>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</si>
  <si>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</si>
  <si>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</si>
  <si>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</si>
  <si>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</si>
  <si>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</si>
  <si>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</si>
  <si>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</si>
  <si>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</si>
  <si>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</si>
  <si>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</si>
  <si>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</si>
  <si>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</si>
  <si>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</si>
  <si>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</si>
  <si>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</si>
  <si>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</si>
  <si>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</si>
  <si>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</si>
  <si>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</si>
  <si>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</si>
  <si>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</si>
  <si>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t>Kč.m</t>
    </r>
    <r>
      <rPr>
        <vertAlign val="superscript"/>
        <sz val="10"/>
        <color indexed="8"/>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</si>
  <si>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</si>
  <si>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</si>
  <si>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</si>
  <si>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</si>
  <si>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</si>
  <si>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</si>
  <si>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</si>
  <si>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</si>
  <si>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</si>
  <si>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</si>
  <si>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</si>
  <si>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</si>
  <si>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</si>
  <si>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</si>
  <si>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</si>
  <si>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</si>
  <si>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</si>
  <si>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</si>
  <si>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</si>
  <si>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</si>
  <si>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</si>
  <si>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</si>
  <si>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</si>
  <si>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</si>
  <si>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</si>
  <si>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</si>
  <si>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</si>
  <si>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r>
      <t>Tabulka č.</t>
    </r>
    <r>
      <rPr>
        <b/>
        <sz val="12"/>
        <rFont val="Segoe UI"/>
        <family val="2"/>
        <charset val="238"/>
      </rPr>
      <t xml:space="preserve"> 3</t>
    </r>
  </si>
  <si>
    <t xml:space="preserve">  </t>
  </si>
  <si>
    <t xml:space="preserve">Kalkulace pachtovného nebo nájemného  </t>
  </si>
  <si>
    <t>Položka</t>
  </si>
  <si>
    <t>Měrná 
jednotka</t>
  </si>
  <si>
    <t>Kalkulace 
pro rok 2023</t>
  </si>
  <si>
    <t>Pachtovné/nájemné infrastrukturního majetku</t>
  </si>
  <si>
    <t>4.4.1</t>
  </si>
  <si>
    <r>
      <t>- odpisy propachtovaného/pronajatého</t>
    </r>
    <r>
      <rPr>
        <sz val="10"/>
        <color indexed="8"/>
        <rFont val="Segoe UI"/>
        <family val="2"/>
        <charset val="238"/>
      </rPr>
      <t xml:space="preserve"> majetku infrastrukturního majetku</t>
    </r>
  </si>
  <si>
    <t>4.4.2</t>
  </si>
  <si>
    <t>- opravy infrastrukturního majetku obnovující, které hradí vlastník propachtovaného/pronajatého infrastrukturního majetku</t>
  </si>
  <si>
    <t>4.4.3</t>
  </si>
  <si>
    <r>
      <t>- opravy infrastrukturního majetku ostatní, které hradí vlastník propachtovaného/pronajatého</t>
    </r>
    <r>
      <rPr>
        <sz val="10"/>
        <color indexed="8"/>
        <rFont val="Segoe UI"/>
        <family val="2"/>
        <charset val="238"/>
      </rPr>
      <t xml:space="preserve"> infrastrukturního majetku</t>
    </r>
  </si>
  <si>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</si>
  <si>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</si>
  <si>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</si>
  <si>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</si>
  <si>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</si>
  <si>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</si>
  <si>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</si>
  <si>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</si>
  <si>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</si>
  <si>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</si>
  <si>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</si>
  <si>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</si>
  <si>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</si>
  <si>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</si>
  <si>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</si>
  <si>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</si>
  <si>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</si>
  <si>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</si>
  <si>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</si>
  <si>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</si>
  <si>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</si>
  <si>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</si>
  <si>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</si>
  <si>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</si>
  <si>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</si>
  <si>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</si>
  <si>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</si>
  <si>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</si>
  <si>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</si>
  <si>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</si>
  <si>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Příloha č. 2 k výměru MF č. 01/VODA/2022</t>
  </si>
  <si>
    <t>Výpočet přiměřeného zisku pro kalendářní rok 2023
(pro plánovou kalkulaci)</t>
  </si>
  <si>
    <t>Uvedené řádky v mil. Kč se uvádí na 6 desetinných míst.</t>
  </si>
  <si>
    <t>pro rok 2023</t>
  </si>
  <si>
    <t>Zisk zajišťující návratnost kapitálu dle bodu (5) písm. a) výměru MF</t>
  </si>
  <si>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</si>
  <si>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Míra návratnosti (Mp)</t>
  </si>
  <si>
    <r>
      <t>Zisk zajišťující návratnost kapitálu provozovatele (Z</t>
    </r>
    <r>
      <rPr>
        <vertAlign val="subscript"/>
        <sz val="10"/>
        <rFont val="Segoe UI"/>
        <family val="2"/>
        <charset val="238"/>
      </rPr>
      <t>NKP</t>
    </r>
    <r>
      <rPr>
        <sz val="10"/>
        <rFont val="Segoe UI"/>
        <family val="2"/>
        <charset val="238"/>
      </rPr>
      <t>)</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</si>
  <si>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</si>
  <si>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Míra návratnosti (Mv)</t>
  </si>
  <si>
    <r>
      <t>Zisk zajišťující návratnost kapitálu vlastníka (Z</t>
    </r>
    <r>
      <rPr>
        <vertAlign val="subscript"/>
        <sz val="10"/>
        <rFont val="Segoe UI"/>
        <family val="2"/>
        <charset val="238"/>
      </rPr>
      <t>NKV</t>
    </r>
    <r>
      <rPr>
        <sz val="10"/>
        <rFont val="Segoe UI"/>
        <family val="2"/>
        <charset val="238"/>
      </rPr>
      <t>)</t>
    </r>
  </si>
  <si>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</si>
  <si>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</si>
  <si>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 xml:space="preserve">Míra návratnosti </t>
  </si>
  <si>
    <t>Možné navýšení zisku při zohlednění nákupu společnosti</t>
  </si>
  <si>
    <t>Celkový zisk zajišťující návratnost kapitálu</t>
  </si>
  <si>
    <t>Meziroční nárůst zisku dle bodu (5) písm. b) výměru MF</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</si>
  <si>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</si>
  <si>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Kč/m</t>
    </r>
    <r>
      <rPr>
        <vertAlign val="superscript"/>
        <sz val="10"/>
        <color indexed="8"/>
        <rFont val="Segoe UI"/>
        <family val="2"/>
        <charset val="238"/>
      </rPr>
      <t>3</t>
    </r>
  </si>
  <si>
    <t>6.1</t>
  </si>
  <si>
    <r>
      <t>Míra meziročního nárůstu zisku na 1 m</t>
    </r>
    <r>
      <rPr>
        <vertAlign val="superscript"/>
        <sz val="10"/>
        <rFont val="Segoe UI"/>
        <family val="2"/>
        <charset val="238"/>
      </rPr>
      <t>3</t>
    </r>
  </si>
  <si>
    <t>6.2</t>
  </si>
  <si>
    <t>Hodnota zisku s uplatněním limitu meziročního nárůstu přiměřeného zisku podle bodu (5) písm. b) výměru MF</t>
  </si>
  <si>
    <t>Celkový přiměřený zisk dle bodu (5) písm. a) a b) výměru MF a zisk uplatněný v plánové kalkulaci</t>
  </si>
  <si>
    <t>Přiměřený zisk podle bodu (5) písm. a) a písm. b) výměru MF</t>
  </si>
  <si>
    <t>Údaje v tabulce slouží pro určení maximální výše zisku v pachtovném (nájemném) pro řádek 4.4.5 Tabulky č. 3 "Kalkulace pachtovného nebo nájemného.</t>
  </si>
  <si>
    <t>Přiměřený zisk uplatněný v pachtovném (nájemném) dle bodu (5) písm. a) výměru MF</t>
  </si>
  <si>
    <t>Reprodukční hodnota infrastrukturního majetku, který vlastník propachtovává (pronajímá)</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</si>
  <si>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</si>
  <si>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</si>
  <si>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</si>
  <si>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</si>
  <si>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</si>
  <si>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Kč/m</t>
    </r>
    <r>
      <rPr>
        <vertAlign val="superscript"/>
        <sz val="10"/>
        <rFont val="Segoe UI"/>
        <family val="2"/>
        <charset val="238"/>
      </rPr>
      <t>3</t>
    </r>
  </si>
  <si>
    <t>Hodnota zisku s uplatněním limitu meziročního nárůstu přiměřeného zisku</t>
  </si>
  <si>
    <t>Přiměřený zisk dle bodu (5) písm. a) a b) výměru MF</t>
  </si>
  <si>
    <t>Vypracoval - jméno a příjmení:</t>
  </si>
  <si>
    <t>Lenka Hauptová</t>
  </si>
  <si>
    <t>Telefon:</t>
  </si>
  <si>
    <t>E-mail:</t>
  </si>
  <si>
    <t>l.hauptova@agro-jenisovice.cz</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</si>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</sst>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quot; &quot;000"/>
    <numFmt numFmtId="165" formatCode="000&quot; &quot;00&quot; &quot;000"/>
    <numFmt numFmtId="166" formatCode="#,##0.000000"/>
    <numFmt numFmtId="167" formatCode="000&quot; &quot;000&quot; &quot;000"/>
  </numFmts>
  <fonts count="41"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1"/>
      <color theme="1"/>
      <name val="Segoe UI"/>
      <family val="2"/>
      <charset val="238"/>
    </font>
    <font>
      <sz val="10"/>
      <color theme="1"/>
      <name val="Segoe UI"/>
      <family val="2"/>
      <charset val="238"/>
    </font>
    <font>
      <sz val="10"/>
      <color rgb="FFFF0000"/>
      <name val="Segoe UI"/>
      <family val="2"/>
      <charset val="238"/>
    </font>
    <font>
      <sz val="10"/>
      <name val="Segoe UI"/>
      <family val="2"/>
      <charset val="238"/>
    </font>
    <font>
      <u/>
      <sz val="12"/>
      <color theme="1"/>
      <name val="Segoe UI"/>
      <family val="2"/>
      <charset val="238"/>
    </font>
    <font>
      <u/>
      <sz val="11"/>
      <color theme="1"/>
      <name val="Segoe UI"/>
      <family val="2"/>
      <charset val="238"/>
    </font>
    <font>
      <sz val="11"/>
      <name val="Wingdings"/>
      <family val="2"/>
      <charset val="2"/>
    </font>
    <font>
      <sz val="11"/>
      <name val="Segoe UI"/>
      <family val="2"/>
      <charset val="238"/>
    </font>
    <font>
      <b/>
      <sz val="11"/>
      <name val="Segoe UI"/>
      <family val="2"/>
      <charset val="238"/>
    </font>
    <font>
      <sz val="11"/>
      <color theme="1"/>
      <name val="Wingdings"/>
      <family val="2"/>
      <charset val="2"/>
    </font>
    <font>
      <sz val="11"/>
      <color indexed="8"/>
      <name val="Segoe UI"/>
      <family val="2"/>
      <charset val="238"/>
    </font>
    <font>
      <u/>
      <sz val="11"/>
      <color indexed="8"/>
      <name val="Segoe UI"/>
      <family val="2"/>
      <charset val="238"/>
    </font>
    <font>
      <b/>
      <sz val="11"/>
      <color indexed="8"/>
      <name val="Segoe UI"/>
      <family val="2"/>
      <charset val="238"/>
    </font>
    <font>
      <sz val="10"/>
      <name val="Wingdings"/>
      <family val="2"/>
      <charset val="2"/>
    </font>
    <font>
      <sz val="12"/>
      <color theme="1"/>
      <name val="Segoe UI"/>
      <family val="2"/>
      <charset val="238"/>
    </font>
    <font>
      <b/>
      <sz val="11"/>
      <color theme="1"/>
      <name val="Segoe UI"/>
      <family val="2"/>
      <charset val="238"/>
    </font>
    <font>
      <b/>
      <sz val="16"/>
      <color theme="1"/>
      <name val="Segoe UI"/>
      <family val="2"/>
      <charset val="238"/>
    </font>
    <font>
      <b/>
      <sz val="16"/>
      <name val="Segoe UI"/>
      <family val="2"/>
      <charset val="238"/>
    </font>
    <font>
      <sz val="12"/>
      <name val="Segoe UI"/>
      <family val="2"/>
      <charset val="238"/>
    </font>
    <font>
      <b/>
      <sz val="10"/>
      <name val="Segoe UI"/>
      <family val="2"/>
      <charset val="238"/>
    </font>
    <font>
      <u/>
      <sz val="10"/>
      <color theme="4"/>
      <name val="Segoe UI"/>
      <family val="2"/>
      <charset val="238"/>
    </font>
    <font>
      <sz val="9"/>
      <name val="Segoe UI"/>
      <family val="2"/>
      <charset val="238"/>
    </font>
    <font>
      <b/>
      <sz val="12"/>
      <color theme="1"/>
      <name val="Segoe UI"/>
      <family val="2"/>
      <charset val="238"/>
    </font>
    <font>
      <b/>
      <sz val="14"/>
      <color theme="1"/>
      <name val="Segoe UI"/>
      <family val="2"/>
      <charset val="238"/>
    </font>
    <font>
      <b/>
      <sz val="10"/>
      <color theme="1"/>
      <name val="Segoe UI"/>
      <family val="2"/>
      <charset val="238"/>
    </font>
    <font>
      <sz val="9"/>
      <color theme="1"/>
      <name val="Segoe UI"/>
      <family val="2"/>
      <charset val="238"/>
    </font>
    <font>
      <vertAlign val="superscript"/>
      <sz val="10"/>
      <color indexed="8"/>
      <name val="Segoe UI"/>
      <family val="2"/>
      <charset val="238"/>
    </font>
    <font>
      <sz val="10"/>
      <color indexed="8"/>
      <name val="Arial"/>
      <family val="2"/>
      <charset val="238"/>
    </font>
    <font>
      <sz val="10"/>
      <color indexed="8"/>
      <name val="Segoe UI"/>
      <family val="2"/>
      <charset val="238"/>
    </font>
    <font>
      <sz val="10"/>
      <color theme="1"/>
      <name val="Calibri"/>
      <family val="2"/>
      <charset val="238"/>
    </font>
    <font>
      <i/>
      <sz val="10"/>
      <color theme="4"/>
      <name val="Segoe UI"/>
      <family val="2"/>
      <charset val="238"/>
    </font>
    <font>
      <sz val="11"/>
      <color rgb="FFFF0000"/>
      <name val="Segoe UI"/>
      <family val="2"/>
      <charset val="238"/>
    </font>
    <font>
      <sz val="8"/>
      <color rgb="FFFF0000"/>
      <name val="Segoe UI"/>
      <family val="2"/>
      <charset val="238"/>
    </font>
    <font>
      <b/>
      <sz val="10"/>
      <color theme="4"/>
      <name val="Segoe UI"/>
      <family val="2"/>
      <charset val="238"/>
    </font>
    <font>
      <b/>
      <sz val="12"/>
      <name val="Segoe UI"/>
      <family val="2"/>
      <charset val="238"/>
    </font>
    <font>
      <sz val="10"/>
      <color theme="4"/>
      <name val="Segoe UI"/>
      <family val="2"/>
      <charset val="238"/>
    </font>
    <font>
      <vertAlign val="subscript"/>
      <sz val="10"/>
      <name val="Segoe UI"/>
      <family val="2"/>
      <charset val="238"/>
    </font>
    <font>
      <vertAlign val="superscript"/>
      <sz val="10"/>
      <name val="Segoe UI"/>
      <family val="2"/>
      <charset val="238"/>
    </font>
  </fonts>
  <fills count="5">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s>
  <borders count="5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medium">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332">
    <xf numFmtId="0" fontId="0" fillId="0" borderId="0" xfId="0"/>
    <xf numFmtId="0" fontId="3" fillId="2" borderId="0" xfId="2" applyFont="1" applyFill="1"/>
    <xf numFmtId="0" fontId="3" fillId="2" borderId="0" xfId="2" applyFont="1" applyFill="1" applyAlignment="1">
      <alignment horizontal="left"/>
    </xf>
    <xf numFmtId="0" fontId="4" fillId="2" borderId="0" xfId="2" applyFont="1" applyFill="1" applyAlignment="1">
      <alignment vertical="center"/>
    </xf>
    <xf numFmtId="0" fontId="5" fillId="2" borderId="0" xfId="2" applyFont="1" applyFill="1"/>
    <xf numFmtId="0" fontId="3" fillId="0" borderId="0" xfId="2" applyFont="1"/>
    <xf numFmtId="0" fontId="6" fillId="2" borderId="0" xfId="2" applyFont="1" applyFill="1"/>
    <xf numFmtId="0" fontId="7" fillId="3" borderId="1" xfId="2" applyFont="1" applyFill="1" applyBorder="1" applyAlignment="1">
      <alignment horizontal="left"/>
    </xf>
    <xf numFmtId="0" fontId="8" fillId="3" borderId="2" xfId="2" applyFont="1" applyFill="1" applyBorder="1"/>
    <xf numFmtId="0" fontId="8" fillId="3" borderId="3" xfId="2" applyFont="1" applyFill="1" applyBorder="1"/>
    <xf numFmtId="0" fontId="9" fillId="3" borderId="4" xfId="2" applyFont="1" applyFill="1" applyBorder="1" applyAlignment="1">
      <alignment horizontal="justify" vertical="center" wrapText="1"/>
    </xf>
    <xf numFmtId="0" fontId="9" fillId="3" borderId="0" xfId="2" applyFont="1" applyFill="1" applyAlignment="1">
      <alignment horizontal="justify" vertical="center" wrapText="1"/>
    </xf>
    <xf numFmtId="0" fontId="9" fillId="3" borderId="5" xfId="2" applyFont="1" applyFill="1" applyBorder="1" applyAlignment="1">
      <alignment horizontal="justify" vertical="center" wrapText="1"/>
    </xf>
    <xf numFmtId="0" fontId="5" fillId="2" borderId="0" xfId="2" applyFont="1" applyFill="1" applyAlignment="1">
      <alignment vertical="center"/>
    </xf>
    <xf numFmtId="0" fontId="6" fillId="2" borderId="0" xfId="2" applyFont="1" applyFill="1" applyAlignment="1">
      <alignment vertical="top"/>
    </xf>
    <xf numFmtId="0" fontId="12" fillId="3" borderId="4" xfId="2" applyFont="1" applyFill="1" applyBorder="1" applyAlignment="1">
      <alignment horizontal="justify" vertical="center" wrapText="1"/>
    </xf>
    <xf numFmtId="0" fontId="12" fillId="3" borderId="0" xfId="2" applyFont="1" applyFill="1" applyAlignment="1">
      <alignment horizontal="justify" vertical="center" wrapText="1"/>
    </xf>
    <xf numFmtId="0" fontId="12" fillId="3" borderId="5" xfId="2" applyFont="1" applyFill="1" applyBorder="1" applyAlignment="1">
      <alignment horizontal="justify" vertical="center" wrapText="1"/>
    </xf>
    <xf numFmtId="0" fontId="4" fillId="2" borderId="0" xfId="2" applyFont="1" applyFill="1" applyAlignment="1">
      <alignment vertical="center" wrapText="1"/>
    </xf>
    <xf numFmtId="0" fontId="16" fillId="2" borderId="0" xfId="2" applyFont="1" applyFill="1" applyAlignment="1">
      <alignment vertical="center" wrapText="1"/>
    </xf>
    <xf numFmtId="0" fontId="17" fillId="0" borderId="0" xfId="2" applyFont="1"/>
    <xf numFmtId="0" fontId="12" fillId="3" borderId="4" xfId="2" applyFont="1" applyFill="1" applyBorder="1" applyAlignment="1">
      <alignment horizontal="justify" vertical="center"/>
    </xf>
    <xf numFmtId="0" fontId="12" fillId="3" borderId="0" xfId="2" applyFont="1" applyFill="1" applyAlignment="1">
      <alignment horizontal="justify" vertical="center"/>
    </xf>
    <xf numFmtId="0" fontId="12" fillId="3" borderId="5" xfId="2" applyFont="1" applyFill="1" applyBorder="1" applyAlignment="1">
      <alignment horizontal="justify" vertical="center"/>
    </xf>
    <xf numFmtId="0" fontId="12" fillId="3" borderId="6" xfId="2" applyFont="1" applyFill="1" applyBorder="1" applyAlignment="1">
      <alignment horizontal="justify"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0" borderId="0" xfId="2" applyFont="1" applyAlignment="1">
      <alignment vertical="center" wrapText="1"/>
    </xf>
    <xf numFmtId="0" fontId="12" fillId="2" borderId="0" xfId="2" applyFont="1" applyFill="1" applyAlignment="1">
      <alignment horizontal="left" vertical="center" wrapText="1"/>
    </xf>
    <xf numFmtId="0" fontId="18" fillId="2" borderId="0" xfId="2" applyFont="1" applyFill="1" applyAlignment="1">
      <alignment horizontal="left" vertical="center"/>
    </xf>
    <xf numFmtId="0" fontId="2" fillId="2" borderId="0" xfId="1" applyFill="1"/>
    <xf numFmtId="0" fontId="3" fillId="4" borderId="9" xfId="2" applyFont="1" applyFill="1" applyBorder="1" applyAlignment="1">
      <alignment horizontal="left"/>
    </xf>
    <xf numFmtId="0" fontId="3" fillId="0" borderId="9" xfId="2" applyFont="1" applyBorder="1" applyAlignment="1">
      <alignment horizontal="left"/>
    </xf>
    <xf numFmtId="0" fontId="4" fillId="2" borderId="0" xfId="2" applyFont="1" applyFill="1"/>
    <xf numFmtId="0" fontId="4" fillId="2" borderId="0" xfId="2" applyFont="1" applyFill="1" applyAlignment="1">
      <alignment horizontal="right"/>
    </xf>
    <xf numFmtId="0" fontId="3" fillId="2" borderId="2" xfId="2" applyFont="1" applyFill="1" applyBorder="1" applyAlignment="1">
      <alignment horizontal="left"/>
    </xf>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3"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21" fillId="2" borderId="0" xfId="2" applyFont="1" applyFill="1" applyAlignment="1">
      <alignment horizontal="right" vertical="center" wrapText="1"/>
    </xf>
    <xf numFmtId="0" fontId="6" fillId="4" borderId="10" xfId="2" applyFont="1" applyFill="1" applyBorder="1" applyAlignment="1" applyProtection="1">
      <alignment horizontal="left" vertical="center"/>
      <protection locked="0"/>
    </xf>
    <xf numFmtId="0" fontId="6" fillId="4" borderId="11" xfId="2" applyFont="1" applyFill="1" applyBorder="1" applyAlignment="1" applyProtection="1">
      <alignment horizontal="left" vertical="center"/>
      <protection locked="0"/>
    </xf>
    <xf numFmtId="0" fontId="20" fillId="2" borderId="5"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1" fillId="2" borderId="7" xfId="2" applyFont="1" applyFill="1" applyBorder="1" applyAlignment="1">
      <alignment horizontal="right" vertical="center" wrapText="1"/>
    </xf>
    <xf numFmtId="0" fontId="21" fillId="2" borderId="7" xfId="2" applyFont="1" applyFill="1" applyBorder="1" applyAlignment="1">
      <alignment horizontal="center" vertical="center"/>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11" fillId="2" borderId="0" xfId="2" applyFont="1" applyFill="1" applyAlignment="1">
      <alignment horizontal="center" vertical="center" wrapText="1"/>
    </xf>
    <xf numFmtId="0" fontId="22" fillId="2" borderId="0" xfId="2" applyFont="1" applyFill="1" applyAlignment="1">
      <alignment vertical="center"/>
    </xf>
    <xf numFmtId="0" fontId="6" fillId="2" borderId="0" xfId="2" applyFont="1" applyFill="1" applyAlignment="1">
      <alignment horizontal="left" vertical="top" wrapText="1"/>
    </xf>
    <xf numFmtId="0" fontId="6" fillId="2" borderId="0" xfId="2" applyFont="1" applyFill="1" applyAlignment="1">
      <alignment vertical="center" wrapText="1"/>
    </xf>
    <xf numFmtId="164" fontId="6" fillId="0" borderId="12" xfId="2" applyNumberFormat="1" applyFont="1" applyBorder="1" applyAlignment="1">
      <alignment horizontal="left" vertical="center"/>
    </xf>
    <xf numFmtId="164" fontId="6" fillId="0" borderId="13" xfId="2" applyNumberFormat="1" applyFont="1" applyBorder="1" applyAlignment="1">
      <alignment horizontal="left" vertical="center"/>
    </xf>
    <xf numFmtId="164" fontId="6" fillId="0" borderId="14" xfId="2" applyNumberFormat="1" applyFont="1" applyBorder="1" applyAlignment="1">
      <alignment horizontal="left" vertical="center"/>
    </xf>
    <xf numFmtId="0" fontId="23" fillId="2" borderId="0" xfId="1" applyFont="1" applyFill="1" applyBorder="1" applyAlignment="1" applyProtection="1">
      <alignment horizontal="center" vertical="center"/>
    </xf>
    <xf numFmtId="165" fontId="6" fillId="0" borderId="15" xfId="2" applyNumberFormat="1" applyFont="1" applyBorder="1" applyAlignment="1">
      <alignment horizontal="left" vertical="center"/>
    </xf>
    <xf numFmtId="165" fontId="6" fillId="0" borderId="16" xfId="2" applyNumberFormat="1" applyFont="1" applyBorder="1" applyAlignment="1">
      <alignment horizontal="left" vertical="center"/>
    </xf>
    <xf numFmtId="165" fontId="6" fillId="0" borderId="17" xfId="2" applyNumberFormat="1" applyFont="1" applyBorder="1" applyAlignment="1">
      <alignment horizontal="left" vertical="center"/>
    </xf>
    <xf numFmtId="164" fontId="4" fillId="0" borderId="15" xfId="2" applyNumberFormat="1" applyFont="1" applyBorder="1" applyAlignment="1">
      <alignment horizontal="left" vertical="center"/>
    </xf>
    <xf numFmtId="164" fontId="4" fillId="0" borderId="16" xfId="2" applyNumberFormat="1" applyFont="1" applyBorder="1" applyAlignment="1">
      <alignment horizontal="left" vertical="center"/>
    </xf>
    <xf numFmtId="164" fontId="4" fillId="0" borderId="17" xfId="2" applyNumberFormat="1" applyFont="1" applyBorder="1" applyAlignment="1">
      <alignment horizontal="left" vertical="center"/>
    </xf>
    <xf numFmtId="165" fontId="4" fillId="0" borderId="15" xfId="2" applyNumberFormat="1" applyFont="1" applyBorder="1" applyAlignment="1">
      <alignment horizontal="left" vertical="center"/>
    </xf>
    <xf numFmtId="165" fontId="4" fillId="0" borderId="16" xfId="2" applyNumberFormat="1" applyFont="1" applyBorder="1" applyAlignment="1">
      <alignment horizontal="left" vertical="center"/>
    </xf>
    <xf numFmtId="165" fontId="4" fillId="0" borderId="17" xfId="2" applyNumberFormat="1" applyFont="1" applyBorder="1" applyAlignment="1">
      <alignment horizontal="left" vertical="center"/>
    </xf>
    <xf numFmtId="0" fontId="6" fillId="2" borderId="0" xfId="2" applyFont="1" applyFill="1" applyAlignment="1">
      <alignment horizontal="left" vertical="center" wrapText="1"/>
    </xf>
    <xf numFmtId="0" fontId="6" fillId="4" borderId="15" xfId="2" applyFont="1" applyFill="1" applyBorder="1" applyAlignment="1" applyProtection="1">
      <alignment horizontal="left" vertical="center" wrapText="1"/>
      <protection locked="0"/>
    </xf>
    <xf numFmtId="0" fontId="6" fillId="4" borderId="16" xfId="2" applyFont="1" applyFill="1" applyBorder="1" applyAlignment="1" applyProtection="1">
      <alignment horizontal="left" vertical="center" wrapText="1"/>
      <protection locked="0"/>
    </xf>
    <xf numFmtId="0" fontId="6" fillId="4" borderId="17" xfId="2" applyFont="1" applyFill="1" applyBorder="1" applyAlignment="1" applyProtection="1">
      <alignment horizontal="left" vertical="center" wrapText="1"/>
      <protection locked="0"/>
    </xf>
    <xf numFmtId="0" fontId="6" fillId="4" borderId="18" xfId="2" applyFont="1" applyFill="1" applyBorder="1" applyAlignment="1" applyProtection="1">
      <alignment horizontal="left" vertical="center" wrapText="1"/>
      <protection locked="0"/>
    </xf>
    <xf numFmtId="0" fontId="6" fillId="4" borderId="19" xfId="2" applyFont="1" applyFill="1" applyBorder="1" applyAlignment="1" applyProtection="1">
      <alignment horizontal="left" vertical="center" wrapText="1"/>
      <protection locked="0"/>
    </xf>
    <xf numFmtId="0" fontId="6" fillId="4" borderId="20" xfId="2" applyFont="1" applyFill="1" applyBorder="1" applyAlignment="1" applyProtection="1">
      <alignment horizontal="left" vertical="center" wrapText="1"/>
      <protection locked="0"/>
    </xf>
    <xf numFmtId="0" fontId="6" fillId="2" borderId="0" xfId="2" applyFont="1" applyFill="1" applyAlignment="1">
      <alignment horizontal="left" vertical="center" wrapText="1" indent="5"/>
    </xf>
    <xf numFmtId="0" fontId="6" fillId="2" borderId="0" xfId="2" applyFont="1" applyFill="1" applyAlignment="1">
      <alignment horizontal="center" vertical="center" wrapText="1"/>
    </xf>
    <xf numFmtId="0" fontId="22" fillId="2" borderId="12" xfId="2" applyFont="1" applyFill="1" applyBorder="1" applyAlignment="1" applyProtection="1">
      <alignment horizontal="center" vertical="center" wrapText="1"/>
      <protection locked="0"/>
    </xf>
    <xf numFmtId="0" fontId="22" fillId="2" borderId="14" xfId="2" applyFont="1" applyFill="1" applyBorder="1" applyAlignment="1" applyProtection="1">
      <alignment horizontal="center" vertical="center" wrapText="1"/>
      <protection locked="0"/>
    </xf>
    <xf numFmtId="0" fontId="24" fillId="0" borderId="21" xfId="2" applyFont="1" applyBorder="1" applyAlignment="1">
      <alignment horizontal="center" vertical="center" wrapText="1"/>
    </xf>
    <xf numFmtId="0" fontId="24" fillId="0" borderId="22" xfId="2" applyFont="1" applyBorder="1" applyAlignment="1">
      <alignment horizontal="center" vertical="center" wrapText="1"/>
    </xf>
    <xf numFmtId="0" fontId="6" fillId="2" borderId="0" xfId="2" applyFont="1" applyFill="1" applyAlignment="1">
      <alignment horizontal="left" vertical="center" wrapText="1"/>
    </xf>
    <xf numFmtId="164" fontId="6" fillId="4" borderId="21" xfId="2" applyNumberFormat="1" applyFont="1" applyFill="1" applyBorder="1" applyAlignment="1" applyProtection="1">
      <alignment horizontal="right" vertical="center" indent="2"/>
      <protection locked="0"/>
    </xf>
    <xf numFmtId="164" fontId="6" fillId="4" borderId="22" xfId="2" applyNumberFormat="1" applyFont="1" applyFill="1" applyBorder="1" applyAlignment="1" applyProtection="1">
      <alignment horizontal="right" vertical="center" indent="2"/>
      <protection locked="0"/>
    </xf>
    <xf numFmtId="164" fontId="6" fillId="4" borderId="15" xfId="2" applyNumberFormat="1" applyFont="1" applyFill="1" applyBorder="1" applyAlignment="1" applyProtection="1">
      <alignment horizontal="right" vertical="center" indent="2"/>
      <protection locked="0"/>
    </xf>
    <xf numFmtId="164" fontId="6" fillId="4" borderId="17" xfId="2" applyNumberFormat="1" applyFont="1" applyFill="1" applyBorder="1" applyAlignment="1" applyProtection="1">
      <alignment horizontal="right" vertical="center" indent="2"/>
      <protection locked="0"/>
    </xf>
    <xf numFmtId="164" fontId="6" fillId="4" borderId="18" xfId="2" applyNumberFormat="1" applyFont="1" applyFill="1" applyBorder="1" applyAlignment="1" applyProtection="1">
      <alignment horizontal="right" vertical="center" indent="2"/>
      <protection locked="0"/>
    </xf>
    <xf numFmtId="164" fontId="6" fillId="4" borderId="20" xfId="2" applyNumberFormat="1" applyFont="1" applyFill="1" applyBorder="1" applyAlignment="1" applyProtection="1">
      <alignment horizontal="right" vertical="center" indent="2"/>
      <protection locked="0"/>
    </xf>
    <xf numFmtId="0" fontId="25" fillId="2" borderId="0" xfId="2" applyFont="1" applyFill="1" applyAlignment="1">
      <alignment horizontal="left" vertical="center"/>
    </xf>
    <xf numFmtId="0" fontId="26" fillId="2" borderId="0" xfId="2" applyFont="1" applyFill="1" applyAlignment="1">
      <alignment horizontal="center" vertical="center" wrapText="1"/>
    </xf>
    <xf numFmtId="0" fontId="27" fillId="2" borderId="12" xfId="2" applyFont="1" applyFill="1" applyBorder="1" applyAlignment="1">
      <alignment horizontal="center" vertical="center" wrapText="1"/>
    </xf>
    <xf numFmtId="0" fontId="27" fillId="2" borderId="13"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7" fillId="2" borderId="13" xfId="2" applyFont="1" applyFill="1" applyBorder="1" applyAlignment="1" applyProtection="1">
      <alignment horizontal="center" vertical="center" wrapText="1"/>
      <protection locked="0"/>
    </xf>
    <xf numFmtId="0" fontId="27" fillId="2" borderId="14" xfId="2" applyFont="1" applyFill="1" applyBorder="1" applyAlignment="1" applyProtection="1">
      <alignment horizontal="center" vertical="center" wrapText="1"/>
      <protection locked="0"/>
    </xf>
    <xf numFmtId="0" fontId="27" fillId="2" borderId="15"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8" fillId="2" borderId="0" xfId="2" applyFont="1" applyFill="1"/>
    <xf numFmtId="0" fontId="28" fillId="2" borderId="23" xfId="2" applyFont="1" applyFill="1" applyBorder="1" applyAlignment="1">
      <alignment horizontal="center" vertical="center" wrapText="1"/>
    </xf>
    <xf numFmtId="0" fontId="28" fillId="2" borderId="24"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28" fillId="0" borderId="0" xfId="2" applyFont="1"/>
    <xf numFmtId="0" fontId="4" fillId="2" borderId="26" xfId="2" applyFont="1" applyFill="1" applyBorder="1" applyAlignment="1">
      <alignment horizontal="left" vertical="center" wrapText="1"/>
    </xf>
    <xf numFmtId="0" fontId="4" fillId="2" borderId="2" xfId="2" applyFont="1" applyFill="1" applyBorder="1" applyAlignment="1">
      <alignment vertical="center" wrapText="1"/>
    </xf>
    <xf numFmtId="0" fontId="4" fillId="2" borderId="27" xfId="2" applyFont="1" applyFill="1" applyBorder="1" applyAlignment="1">
      <alignment horizontal="center" vertical="center" wrapText="1"/>
    </xf>
    <xf numFmtId="164" fontId="4" fillId="2" borderId="12" xfId="2" applyNumberFormat="1" applyFont="1" applyFill="1" applyBorder="1" applyAlignment="1">
      <alignment horizontal="right" vertical="center" wrapText="1" indent="2"/>
    </xf>
    <xf numFmtId="164" fontId="4" fillId="2" borderId="14" xfId="2" applyNumberFormat="1" applyFont="1" applyFill="1" applyBorder="1" applyAlignment="1">
      <alignment horizontal="right" vertical="center" wrapText="1" indent="2"/>
    </xf>
    <xf numFmtId="49" fontId="4" fillId="2" borderId="28" xfId="2" applyNumberFormat="1" applyFont="1" applyFill="1" applyBorder="1" applyAlignment="1">
      <alignment horizontal="left" vertical="center" wrapText="1"/>
    </xf>
    <xf numFmtId="0" fontId="4" fillId="2" borderId="0" xfId="2" applyFont="1" applyFill="1" applyAlignment="1">
      <alignment horizontal="left" vertical="center" wrapText="1" indent="1"/>
    </xf>
    <xf numFmtId="0" fontId="4" fillId="2" borderId="29" xfId="2" applyFont="1" applyFill="1" applyBorder="1" applyAlignment="1">
      <alignment horizontal="center" vertical="center" wrapText="1"/>
    </xf>
    <xf numFmtId="164" fontId="4" fillId="4" borderId="15" xfId="2" applyNumberFormat="1" applyFont="1" applyFill="1" applyBorder="1" applyAlignment="1" applyProtection="1">
      <alignment horizontal="right" vertical="center" wrapText="1" indent="2"/>
      <protection locked="0"/>
    </xf>
    <xf numFmtId="164" fontId="4" fillId="4" borderId="17" xfId="2" applyNumberFormat="1" applyFont="1" applyFill="1" applyBorder="1" applyAlignment="1" applyProtection="1">
      <alignment horizontal="right" vertical="center" wrapText="1" indent="2"/>
      <protection locked="0"/>
    </xf>
    <xf numFmtId="49" fontId="4" fillId="2" borderId="30" xfId="2" applyNumberFormat="1" applyFont="1" applyFill="1" applyBorder="1" applyAlignment="1">
      <alignment horizontal="left" vertical="center" wrapText="1"/>
    </xf>
    <xf numFmtId="0" fontId="4" fillId="2" borderId="7" xfId="2" applyFont="1" applyFill="1" applyBorder="1" applyAlignment="1">
      <alignment horizontal="left" vertical="center" wrapText="1" indent="1"/>
    </xf>
    <xf numFmtId="0" fontId="4" fillId="2" borderId="31" xfId="2" applyFont="1" applyFill="1" applyBorder="1" applyAlignment="1">
      <alignment horizontal="center" vertical="center" wrapText="1"/>
    </xf>
    <xf numFmtId="164" fontId="4" fillId="4" borderId="18" xfId="2" applyNumberFormat="1" applyFont="1" applyFill="1" applyBorder="1" applyAlignment="1" applyProtection="1">
      <alignment horizontal="right" vertical="center" wrapText="1" indent="2"/>
      <protection locked="0"/>
    </xf>
    <xf numFmtId="164" fontId="4" fillId="4" borderId="20" xfId="2" applyNumberFormat="1" applyFont="1" applyFill="1" applyBorder="1" applyAlignment="1" applyProtection="1">
      <alignment horizontal="right" vertical="center" wrapText="1" indent="2"/>
      <protection locked="0"/>
    </xf>
    <xf numFmtId="49" fontId="4" fillId="2" borderId="0" xfId="2" applyNumberFormat="1" applyFont="1" applyFill="1" applyAlignment="1">
      <alignment horizontal="left" vertical="center" wrapText="1" indent="1"/>
    </xf>
    <xf numFmtId="49" fontId="6" fillId="2" borderId="7" xfId="2" applyNumberFormat="1" applyFont="1" applyFill="1" applyBorder="1" applyAlignment="1">
      <alignment horizontal="left" vertical="center" wrapText="1" indent="1"/>
    </xf>
    <xf numFmtId="164" fontId="4" fillId="2" borderId="18" xfId="2" applyNumberFormat="1" applyFont="1" applyFill="1" applyBorder="1" applyAlignment="1">
      <alignment horizontal="right" vertical="center" wrapText="1" indent="2"/>
    </xf>
    <xf numFmtId="164" fontId="4" fillId="2" borderId="20" xfId="2" applyNumberFormat="1" applyFont="1" applyFill="1" applyBorder="1" applyAlignment="1">
      <alignment horizontal="right" vertical="center" wrapText="1" indent="2"/>
    </xf>
    <xf numFmtId="0" fontId="6" fillId="2" borderId="28" xfId="2" applyFont="1" applyFill="1" applyBorder="1" applyAlignment="1">
      <alignment horizontal="left" vertical="center" wrapText="1"/>
    </xf>
    <xf numFmtId="0" fontId="6" fillId="2" borderId="29" xfId="2" applyFont="1" applyFill="1" applyBorder="1" applyAlignment="1">
      <alignment horizontal="center" vertical="center" wrapText="1"/>
    </xf>
    <xf numFmtId="164" fontId="6" fillId="4" borderId="12" xfId="2" applyNumberFormat="1" applyFont="1" applyFill="1" applyBorder="1" applyAlignment="1" applyProtection="1">
      <alignment horizontal="right" vertical="center" wrapText="1" indent="2"/>
      <protection locked="0"/>
    </xf>
    <xf numFmtId="164" fontId="6" fillId="4" borderId="14" xfId="2" applyNumberFormat="1" applyFont="1" applyFill="1" applyBorder="1" applyAlignment="1" applyProtection="1">
      <alignment horizontal="right" vertical="center" wrapText="1" indent="2"/>
      <protection locked="0"/>
    </xf>
    <xf numFmtId="164" fontId="6" fillId="4" borderId="15" xfId="2" applyNumberFormat="1" applyFont="1" applyFill="1" applyBorder="1" applyAlignment="1" applyProtection="1">
      <alignment horizontal="right" vertical="center" wrapText="1" indent="2"/>
      <protection locked="0"/>
    </xf>
    <xf numFmtId="164" fontId="6" fillId="4" borderId="17" xfId="2" applyNumberFormat="1" applyFont="1" applyFill="1" applyBorder="1" applyAlignment="1" applyProtection="1">
      <alignment horizontal="right" vertical="center" wrapText="1" indent="2"/>
      <protection locked="0"/>
    </xf>
    <xf numFmtId="0" fontId="6" fillId="2" borderId="30" xfId="2" applyFont="1" applyFill="1" applyBorder="1" applyAlignment="1">
      <alignment horizontal="left" vertical="center" wrapText="1"/>
    </xf>
    <xf numFmtId="0" fontId="6" fillId="2" borderId="7" xfId="2" applyFont="1" applyFill="1" applyBorder="1" applyAlignment="1">
      <alignment vertical="center" wrapText="1"/>
    </xf>
    <xf numFmtId="0" fontId="6" fillId="2" borderId="31" xfId="2" applyFont="1" applyFill="1" applyBorder="1" applyAlignment="1">
      <alignment horizontal="center" vertical="center" wrapText="1"/>
    </xf>
    <xf numFmtId="164" fontId="6" fillId="4" borderId="18" xfId="2" applyNumberFormat="1" applyFont="1" applyFill="1" applyBorder="1" applyAlignment="1" applyProtection="1">
      <alignment horizontal="right" vertical="center" wrapText="1" indent="2"/>
      <protection locked="0"/>
    </xf>
    <xf numFmtId="164" fontId="6" fillId="4" borderId="20" xfId="2" applyNumberFormat="1" applyFont="1" applyFill="1" applyBorder="1" applyAlignment="1" applyProtection="1">
      <alignment horizontal="right" vertical="center" wrapText="1" indent="2"/>
      <protection locked="0"/>
    </xf>
    <xf numFmtId="0" fontId="6" fillId="2" borderId="2" xfId="2" applyFont="1" applyFill="1" applyBorder="1" applyAlignment="1">
      <alignment vertical="center" wrapText="1"/>
    </xf>
    <xf numFmtId="0" fontId="6" fillId="2" borderId="27" xfId="2" applyFont="1" applyFill="1" applyBorder="1" applyAlignment="1">
      <alignment horizontal="center" vertical="center" wrapText="1"/>
    </xf>
    <xf numFmtId="0" fontId="4" fillId="2" borderId="30" xfId="2" applyFont="1" applyFill="1" applyBorder="1" applyAlignment="1">
      <alignment horizontal="left" vertical="center" wrapText="1"/>
    </xf>
    <xf numFmtId="0" fontId="4" fillId="2" borderId="32" xfId="2" applyFont="1" applyFill="1" applyBorder="1" applyAlignment="1">
      <alignment vertical="center" wrapText="1"/>
    </xf>
    <xf numFmtId="0" fontId="4" fillId="2" borderId="33" xfId="2" applyFont="1" applyFill="1" applyBorder="1" applyAlignment="1">
      <alignment horizontal="center" vertical="center" wrapText="1"/>
    </xf>
    <xf numFmtId="164" fontId="4" fillId="2" borderId="6" xfId="2" applyNumberFormat="1" applyFont="1" applyFill="1" applyBorder="1" applyAlignment="1">
      <alignment horizontal="right" vertical="center" wrapText="1" indent="2"/>
    </xf>
    <xf numFmtId="164" fontId="4" fillId="2" borderId="34" xfId="2" applyNumberFormat="1" applyFont="1" applyFill="1" applyBorder="1" applyAlignment="1">
      <alignment horizontal="right" vertical="center" wrapText="1" indent="2"/>
    </xf>
    <xf numFmtId="0" fontId="27" fillId="2" borderId="0" xfId="2" applyFont="1" applyFill="1" applyAlignment="1">
      <alignment horizontal="left" vertical="center" wrapText="1"/>
    </xf>
    <xf numFmtId="0" fontId="27" fillId="2" borderId="0" xfId="2" applyFont="1" applyFill="1" applyAlignment="1">
      <alignment vertical="center" wrapText="1"/>
    </xf>
    <xf numFmtId="0" fontId="27" fillId="2" borderId="0" xfId="2" applyFont="1" applyFill="1" applyAlignment="1">
      <alignment horizontal="center" vertical="center" wrapText="1"/>
    </xf>
    <xf numFmtId="0" fontId="4" fillId="2" borderId="12" xfId="2" applyFont="1" applyFill="1" applyBorder="1" applyAlignment="1">
      <alignment horizontal="left" vertical="center" wrapText="1"/>
    </xf>
    <xf numFmtId="0" fontId="4" fillId="2" borderId="13" xfId="2" applyFont="1" applyFill="1" applyBorder="1" applyAlignment="1">
      <alignment vertical="center" wrapText="1"/>
    </xf>
    <xf numFmtId="0" fontId="4" fillId="2" borderId="35" xfId="2" applyFont="1" applyFill="1" applyBorder="1" applyAlignment="1">
      <alignment horizontal="center" vertical="center" wrapText="1"/>
    </xf>
    <xf numFmtId="0" fontId="4" fillId="4" borderId="12" xfId="2" applyFont="1" applyFill="1" applyBorder="1" applyAlignment="1" applyProtection="1">
      <alignment horizontal="right" vertical="center" wrapText="1" indent="2"/>
      <protection locked="0"/>
    </xf>
    <xf numFmtId="0" fontId="4" fillId="4" borderId="14" xfId="2" applyFont="1" applyFill="1" applyBorder="1" applyAlignment="1" applyProtection="1">
      <alignment horizontal="right" vertical="center" wrapText="1" indent="2"/>
      <protection locked="0"/>
    </xf>
    <xf numFmtId="0" fontId="4" fillId="2" borderId="15" xfId="2" applyFont="1" applyFill="1" applyBorder="1" applyAlignment="1">
      <alignment horizontal="left" vertical="center" wrapText="1"/>
    </xf>
    <xf numFmtId="0" fontId="4" fillId="2" borderId="16" xfId="2" applyFont="1" applyFill="1" applyBorder="1" applyAlignment="1">
      <alignment vertical="center" wrapText="1"/>
    </xf>
    <xf numFmtId="0" fontId="4" fillId="2" borderId="36" xfId="2" applyFont="1" applyFill="1" applyBorder="1" applyAlignment="1">
      <alignment horizontal="center" vertical="center" wrapText="1"/>
    </xf>
    <xf numFmtId="164" fontId="6" fillId="2" borderId="17" xfId="2" applyNumberFormat="1" applyFont="1" applyFill="1" applyBorder="1" applyAlignment="1">
      <alignment horizontal="center" vertical="center" wrapText="1"/>
    </xf>
    <xf numFmtId="0" fontId="6" fillId="2" borderId="0" xfId="2" applyFont="1" applyFill="1" applyAlignment="1">
      <alignment horizontal="center" vertical="center"/>
    </xf>
    <xf numFmtId="0" fontId="4" fillId="2" borderId="16" xfId="2" applyFont="1" applyFill="1" applyBorder="1" applyAlignment="1">
      <alignment horizontal="left" vertical="center" wrapText="1" indent="1"/>
    </xf>
    <xf numFmtId="164" fontId="6" fillId="2" borderId="15" xfId="2" applyNumberFormat="1" applyFont="1" applyFill="1" applyBorder="1" applyAlignment="1">
      <alignment horizontal="center" vertical="center" wrapText="1"/>
    </xf>
    <xf numFmtId="0" fontId="6" fillId="2" borderId="0" xfId="2" applyFont="1" applyFill="1" applyAlignment="1">
      <alignment vertical="center"/>
    </xf>
    <xf numFmtId="0" fontId="4" fillId="2" borderId="18" xfId="2" applyFont="1" applyFill="1" applyBorder="1" applyAlignment="1">
      <alignment horizontal="left" vertical="center" wrapText="1"/>
    </xf>
    <xf numFmtId="0" fontId="4" fillId="2" borderId="19" xfId="2" applyFont="1" applyFill="1" applyBorder="1" applyAlignment="1">
      <alignment vertical="center" wrapText="1"/>
    </xf>
    <xf numFmtId="0" fontId="4" fillId="2" borderId="37" xfId="2" applyFont="1" applyFill="1" applyBorder="1" applyAlignment="1">
      <alignment horizontal="center" vertical="center" wrapText="1"/>
    </xf>
    <xf numFmtId="0" fontId="4" fillId="2" borderId="0" xfId="2" applyFont="1" applyFill="1" applyAlignment="1">
      <alignment horizontal="left" vertical="center" indent="1"/>
    </xf>
    <xf numFmtId="0" fontId="18" fillId="2" borderId="0" xfId="2" applyFont="1" applyFill="1" applyAlignment="1">
      <alignment vertical="center"/>
    </xf>
    <xf numFmtId="0" fontId="32" fillId="2" borderId="0" xfId="2" applyFont="1" applyFill="1" applyAlignment="1">
      <alignment vertical="center"/>
    </xf>
    <xf numFmtId="0" fontId="26" fillId="2" borderId="10" xfId="2" applyFont="1" applyFill="1" applyBorder="1" applyAlignment="1">
      <alignment horizontal="center" vertical="center"/>
    </xf>
    <xf numFmtId="0" fontId="26" fillId="2" borderId="32" xfId="2" applyFont="1" applyFill="1" applyBorder="1" applyAlignment="1">
      <alignment horizontal="center" vertical="center"/>
    </xf>
    <xf numFmtId="0" fontId="26" fillId="2" borderId="11" xfId="2" applyFont="1" applyFill="1" applyBorder="1" applyAlignment="1">
      <alignment horizontal="center" vertical="center"/>
    </xf>
    <xf numFmtId="0" fontId="27" fillId="2" borderId="0" xfId="2" applyFont="1" applyFill="1" applyAlignment="1">
      <alignment vertical="center"/>
    </xf>
    <xf numFmtId="0" fontId="27" fillId="2" borderId="12" xfId="2" applyFont="1" applyFill="1" applyBorder="1" applyAlignment="1">
      <alignment horizontal="left" vertical="center" wrapText="1"/>
    </xf>
    <xf numFmtId="0" fontId="27" fillId="2" borderId="38" xfId="2" applyFont="1" applyFill="1" applyBorder="1" applyAlignment="1">
      <alignment horizontal="center" vertical="center" wrapText="1"/>
    </xf>
    <xf numFmtId="0" fontId="33" fillId="2" borderId="0" xfId="2" applyFont="1" applyFill="1" applyAlignment="1">
      <alignment horizontal="center" vertical="center" wrapText="1"/>
    </xf>
    <xf numFmtId="0" fontId="27" fillId="2" borderId="15" xfId="2" applyFont="1" applyFill="1" applyBorder="1" applyAlignment="1">
      <alignment horizontal="left" vertical="center" wrapText="1"/>
    </xf>
    <xf numFmtId="0" fontId="27" fillId="2" borderId="39"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39" xfId="2" applyFont="1" applyFill="1" applyBorder="1" applyAlignment="1">
      <alignment vertical="center" wrapText="1"/>
    </xf>
    <xf numFmtId="0" fontId="4" fillId="2" borderId="40" xfId="2" applyFont="1" applyFill="1" applyBorder="1" applyAlignment="1">
      <alignment horizontal="center" vertical="center" wrapText="1"/>
    </xf>
    <xf numFmtId="0" fontId="6" fillId="2" borderId="16" xfId="2" applyFont="1" applyFill="1" applyBorder="1" applyAlignment="1">
      <alignment vertical="center" wrapText="1"/>
    </xf>
    <xf numFmtId="164" fontId="4" fillId="2" borderId="15" xfId="2" applyNumberFormat="1" applyFont="1" applyFill="1" applyBorder="1" applyAlignment="1">
      <alignment horizontal="right" vertical="center" wrapText="1" indent="2"/>
    </xf>
    <xf numFmtId="164" fontId="4" fillId="2" borderId="17" xfId="2" applyNumberFormat="1" applyFont="1" applyFill="1" applyBorder="1" applyAlignment="1">
      <alignment horizontal="right" vertical="center" wrapText="1" indent="2"/>
    </xf>
    <xf numFmtId="0" fontId="5" fillId="2" borderId="0" xfId="2" applyFont="1" applyFill="1" applyAlignment="1">
      <alignment horizontal="left"/>
    </xf>
    <xf numFmtId="49" fontId="4" fillId="2" borderId="15" xfId="2" applyNumberFormat="1" applyFont="1" applyFill="1" applyBorder="1" applyAlignment="1">
      <alignment horizontal="left" vertical="center" wrapText="1"/>
    </xf>
    <xf numFmtId="49" fontId="4" fillId="2" borderId="16" xfId="2" applyNumberFormat="1" applyFont="1" applyFill="1" applyBorder="1" applyAlignment="1">
      <alignment vertical="center" wrapText="1"/>
    </xf>
    <xf numFmtId="4" fontId="4" fillId="2" borderId="15" xfId="2" applyNumberFormat="1" applyFont="1" applyFill="1" applyBorder="1" applyAlignment="1">
      <alignment horizontal="right" vertical="center" wrapText="1" indent="2"/>
    </xf>
    <xf numFmtId="4" fontId="4" fillId="2" borderId="17" xfId="2" applyNumberFormat="1" applyFont="1" applyFill="1" applyBorder="1" applyAlignment="1">
      <alignment horizontal="right" vertical="center" wrapText="1" indent="2"/>
    </xf>
    <xf numFmtId="164" fontId="6" fillId="2" borderId="41" xfId="2" applyNumberFormat="1" applyFont="1" applyFill="1" applyBorder="1" applyAlignment="1">
      <alignment horizontal="right" vertical="center" wrapText="1" indent="2"/>
    </xf>
    <xf numFmtId="164" fontId="6" fillId="2" borderId="17" xfId="2" applyNumberFormat="1" applyFont="1" applyFill="1" applyBorder="1" applyAlignment="1">
      <alignment horizontal="right" vertical="center" wrapText="1" indent="2"/>
    </xf>
    <xf numFmtId="0" fontId="34" fillId="0" borderId="0" xfId="2" applyFont="1"/>
    <xf numFmtId="164" fontId="4" fillId="2" borderId="41" xfId="2" applyNumberFormat="1" applyFont="1" applyFill="1" applyBorder="1" applyAlignment="1">
      <alignment horizontal="right" vertical="center" wrapText="1" indent="2"/>
    </xf>
    <xf numFmtId="0" fontId="4" fillId="2" borderId="15" xfId="2" applyFont="1" applyFill="1" applyBorder="1" applyAlignment="1">
      <alignment vertical="center" wrapText="1"/>
    </xf>
    <xf numFmtId="0" fontId="35" fillId="2" borderId="0" xfId="2" applyFont="1" applyFill="1"/>
    <xf numFmtId="4" fontId="4" fillId="4" borderId="15" xfId="2" applyNumberFormat="1" applyFont="1" applyFill="1" applyBorder="1" applyAlignment="1" applyProtection="1">
      <alignment horizontal="right" vertical="center" wrapText="1" indent="2"/>
      <protection locked="0"/>
    </xf>
    <xf numFmtId="4" fontId="4" fillId="4" borderId="17" xfId="2" applyNumberFormat="1" applyFont="1" applyFill="1" applyBorder="1" applyAlignment="1" applyProtection="1">
      <alignment horizontal="right" vertical="center" wrapText="1" indent="2"/>
      <protection locked="0"/>
    </xf>
    <xf numFmtId="4" fontId="4" fillId="2" borderId="18" xfId="2" applyNumberFormat="1" applyFont="1" applyFill="1" applyBorder="1" applyAlignment="1">
      <alignment horizontal="right" vertical="center" wrapText="1" indent="2"/>
    </xf>
    <xf numFmtId="4" fontId="4" fillId="2" borderId="20" xfId="2" applyNumberFormat="1" applyFont="1" applyFill="1" applyBorder="1" applyAlignment="1">
      <alignment horizontal="right" vertical="center" wrapText="1" indent="2"/>
    </xf>
    <xf numFmtId="0" fontId="36" fillId="2" borderId="0" xfId="2" applyFont="1" applyFill="1" applyAlignment="1">
      <alignment vertical="center" wrapText="1"/>
    </xf>
    <xf numFmtId="0" fontId="27" fillId="2" borderId="26" xfId="2" applyFont="1" applyFill="1" applyBorder="1" applyAlignment="1">
      <alignment horizontal="center" vertical="center" wrapText="1"/>
    </xf>
    <xf numFmtId="0" fontId="27" fillId="2" borderId="30" xfId="2" applyFont="1" applyFill="1" applyBorder="1" applyAlignment="1">
      <alignment horizontal="center" vertical="center" wrapText="1"/>
    </xf>
    <xf numFmtId="0" fontId="27" fillId="2" borderId="42" xfId="2" applyFont="1" applyFill="1" applyBorder="1" applyAlignment="1">
      <alignment horizontal="center" vertical="center" wrapText="1"/>
    </xf>
    <xf numFmtId="0" fontId="27" fillId="2" borderId="19" xfId="2" applyFont="1" applyFill="1" applyBorder="1" applyAlignment="1">
      <alignment horizontal="center" vertical="center" wrapText="1"/>
    </xf>
    <xf numFmtId="0" fontId="27" fillId="2" borderId="20" xfId="2" applyFont="1" applyFill="1" applyBorder="1" applyAlignment="1">
      <alignment horizontal="center" vertical="center" wrapText="1"/>
    </xf>
    <xf numFmtId="0" fontId="4" fillId="2" borderId="26" xfId="2" applyFont="1" applyFill="1" applyBorder="1" applyAlignment="1">
      <alignment horizontal="center" vertical="center" wrapText="1"/>
    </xf>
    <xf numFmtId="0" fontId="4" fillId="2" borderId="38" xfId="2" applyFont="1" applyFill="1" applyBorder="1" applyAlignment="1">
      <alignment horizontal="center" vertical="center" wrapText="1"/>
    </xf>
    <xf numFmtId="0" fontId="4" fillId="2" borderId="43" xfId="2" applyFont="1" applyFill="1" applyBorder="1" applyAlignment="1">
      <alignment horizontal="center" vertical="center" wrapText="1"/>
    </xf>
    <xf numFmtId="49" fontId="4" fillId="2" borderId="12" xfId="2" applyNumberFormat="1" applyFont="1" applyFill="1" applyBorder="1" applyAlignment="1">
      <alignment horizontal="left" vertical="center" wrapText="1"/>
    </xf>
    <xf numFmtId="164" fontId="4" fillId="4" borderId="12" xfId="2" applyNumberFormat="1" applyFont="1" applyFill="1" applyBorder="1" applyAlignment="1" applyProtection="1">
      <alignment horizontal="right" vertical="center" wrapText="1" indent="2"/>
      <protection locked="0"/>
    </xf>
    <xf numFmtId="164" fontId="4" fillId="4" borderId="14" xfId="2" applyNumberFormat="1" applyFont="1" applyFill="1" applyBorder="1" applyAlignment="1" applyProtection="1">
      <alignment horizontal="right" vertical="center" wrapText="1" indent="2"/>
      <protection locked="0"/>
    </xf>
    <xf numFmtId="49" fontId="4" fillId="2" borderId="21" xfId="2" applyNumberFormat="1" applyFont="1" applyFill="1" applyBorder="1" applyAlignment="1">
      <alignment horizontal="left" vertical="center" wrapText="1"/>
    </xf>
    <xf numFmtId="49" fontId="4" fillId="2" borderId="39" xfId="2" applyNumberFormat="1" applyFont="1" applyFill="1" applyBorder="1" applyAlignment="1">
      <alignment horizontal="left" vertical="center" wrapText="1" indent="1"/>
    </xf>
    <xf numFmtId="49" fontId="4" fillId="2" borderId="16" xfId="2" applyNumberFormat="1" applyFont="1" applyFill="1" applyBorder="1" applyAlignment="1">
      <alignment horizontal="left" vertical="center" wrapText="1" indent="1"/>
    </xf>
    <xf numFmtId="49" fontId="4" fillId="2" borderId="18" xfId="2" applyNumberFormat="1" applyFont="1" applyFill="1" applyBorder="1" applyAlignment="1">
      <alignment horizontal="left" vertical="center" wrapText="1"/>
    </xf>
    <xf numFmtId="49" fontId="4" fillId="2" borderId="19" xfId="2" applyNumberFormat="1" applyFont="1" applyFill="1" applyBorder="1" applyAlignment="1">
      <alignment horizontal="left" vertical="center" wrapText="1"/>
    </xf>
    <xf numFmtId="0" fontId="34" fillId="2" borderId="0" xfId="2" applyFont="1" applyFill="1" applyAlignment="1">
      <alignment horizontal="left" vertical="top"/>
    </xf>
    <xf numFmtId="0" fontId="11" fillId="2" borderId="0" xfId="2" applyFont="1" applyFill="1" applyAlignment="1">
      <alignment horizontal="left" vertical="top" wrapText="1"/>
    </xf>
    <xf numFmtId="0" fontId="10" fillId="2" borderId="0" xfId="2" applyFont="1" applyFill="1" applyAlignment="1">
      <alignment horizontal="left" vertical="top"/>
    </xf>
    <xf numFmtId="0" fontId="22" fillId="2" borderId="0" xfId="2" applyFont="1" applyFill="1" applyAlignment="1">
      <alignment horizontal="left" vertical="center" wrapText="1"/>
    </xf>
    <xf numFmtId="0" fontId="6" fillId="2" borderId="0" xfId="2" applyFont="1" applyFill="1" applyAlignment="1">
      <alignment horizontal="left" vertical="top" wrapText="1"/>
    </xf>
    <xf numFmtId="0" fontId="11" fillId="2" borderId="0" xfId="2" applyFont="1" applyFill="1" applyAlignment="1">
      <alignment horizontal="right" vertical="top"/>
    </xf>
    <xf numFmtId="0" fontId="5" fillId="2" borderId="0" xfId="2" applyFont="1" applyFill="1" applyAlignment="1">
      <alignment horizontal="left" vertical="center"/>
    </xf>
    <xf numFmtId="0" fontId="6" fillId="3" borderId="10" xfId="2" applyFont="1" applyFill="1" applyBorder="1" applyAlignment="1">
      <alignment horizontal="left" vertical="center" wrapText="1"/>
    </xf>
    <xf numFmtId="0" fontId="6" fillId="3" borderId="32"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26" fillId="2" borderId="10" xfId="2" applyFont="1" applyFill="1" applyBorder="1" applyAlignment="1">
      <alignment horizontal="center" vertical="center" wrapText="1"/>
    </xf>
    <xf numFmtId="0" fontId="27" fillId="2" borderId="16" xfId="2" applyFont="1" applyFill="1" applyBorder="1" applyAlignment="1" applyProtection="1">
      <alignment horizontal="center" vertical="center" wrapText="1"/>
      <protection locked="0"/>
    </xf>
    <xf numFmtId="0" fontId="27" fillId="2" borderId="17" xfId="2" applyFont="1" applyFill="1" applyBorder="1" applyAlignment="1" applyProtection="1">
      <alignment horizontal="center" vertical="center" wrapText="1"/>
      <protection locked="0"/>
    </xf>
    <xf numFmtId="0" fontId="33" fillId="2" borderId="4"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6" xfId="2" applyFont="1" applyFill="1" applyBorder="1" applyAlignment="1">
      <alignment horizontal="left" vertical="center" wrapText="1"/>
    </xf>
    <xf numFmtId="0" fontId="6" fillId="2" borderId="18" xfId="2" applyFont="1" applyFill="1" applyBorder="1" applyAlignment="1">
      <alignment vertical="center" wrapText="1"/>
    </xf>
    <xf numFmtId="0" fontId="6" fillId="2" borderId="37" xfId="2" applyFont="1" applyFill="1" applyBorder="1" applyAlignment="1">
      <alignment horizontal="left" vertical="center" wrapText="1"/>
    </xf>
    <xf numFmtId="0" fontId="6" fillId="2" borderId="44" xfId="2" applyFont="1" applyFill="1" applyBorder="1" applyAlignment="1">
      <alignment horizontal="left" vertical="center" wrapText="1"/>
    </xf>
    <xf numFmtId="0" fontId="6" fillId="4" borderId="18" xfId="2" applyFont="1" applyFill="1" applyBorder="1" applyAlignment="1" applyProtection="1">
      <alignment horizontal="center" vertical="center" wrapText="1"/>
      <protection locked="0"/>
    </xf>
    <xf numFmtId="0" fontId="6" fillId="4" borderId="20" xfId="2" applyFont="1" applyFill="1" applyBorder="1" applyAlignment="1" applyProtection="1">
      <alignment horizontal="center" vertical="center" wrapText="1"/>
      <protection locked="0"/>
    </xf>
    <xf numFmtId="0" fontId="10" fillId="2" borderId="0" xfId="2" applyFont="1" applyFill="1"/>
    <xf numFmtId="0" fontId="10" fillId="2" borderId="0" xfId="2" applyFont="1" applyFill="1" applyAlignment="1">
      <alignment horizontal="right"/>
    </xf>
    <xf numFmtId="0" fontId="26" fillId="2" borderId="10" xfId="2" applyFont="1" applyFill="1" applyBorder="1" applyAlignment="1">
      <alignment horizontal="center" wrapText="1"/>
    </xf>
    <xf numFmtId="0" fontId="26" fillId="2" borderId="32" xfId="2" applyFont="1" applyFill="1" applyBorder="1" applyAlignment="1">
      <alignment horizontal="center"/>
    </xf>
    <xf numFmtId="0" fontId="26" fillId="2" borderId="11" xfId="2" applyFont="1" applyFill="1" applyBorder="1" applyAlignment="1">
      <alignment horizontal="center"/>
    </xf>
    <xf numFmtId="0" fontId="22" fillId="2" borderId="12" xfId="2" applyFont="1" applyFill="1" applyBorder="1" applyAlignment="1">
      <alignment horizontal="center" vertical="center" wrapText="1"/>
    </xf>
    <xf numFmtId="0" fontId="22" fillId="2" borderId="38" xfId="2" applyFont="1" applyFill="1" applyBorder="1" applyAlignment="1">
      <alignment horizontal="center" vertical="center" wrapText="1"/>
    </xf>
    <xf numFmtId="0" fontId="22" fillId="2" borderId="13" xfId="2" applyFont="1" applyFill="1" applyBorder="1" applyAlignment="1" applyProtection="1">
      <alignment horizontal="center" vertical="center" wrapText="1"/>
      <protection locked="0"/>
    </xf>
    <xf numFmtId="0" fontId="22" fillId="2" borderId="15" xfId="2" applyFont="1" applyFill="1" applyBorder="1" applyAlignment="1">
      <alignment horizontal="center" vertical="center" wrapText="1"/>
    </xf>
    <xf numFmtId="0" fontId="22" fillId="2" borderId="45" xfId="2" applyFont="1" applyFill="1" applyBorder="1" applyAlignment="1">
      <alignment horizontal="center" vertical="center" wrapText="1"/>
    </xf>
    <xf numFmtId="0" fontId="22" fillId="2" borderId="39"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38" fillId="2" borderId="0" xfId="2" applyFont="1" applyFill="1" applyAlignment="1">
      <alignment vertical="center"/>
    </xf>
    <xf numFmtId="0" fontId="37" fillId="2" borderId="1" xfId="2" applyFont="1" applyFill="1" applyBorder="1" applyAlignment="1">
      <alignment horizontal="left" vertical="center" wrapText="1"/>
    </xf>
    <xf numFmtId="0" fontId="37" fillId="2" borderId="2" xfId="2" applyFont="1" applyFill="1" applyBorder="1" applyAlignment="1">
      <alignment horizontal="left" vertical="center" wrapText="1"/>
    </xf>
    <xf numFmtId="0" fontId="37" fillId="2" borderId="3" xfId="2" applyFont="1" applyFill="1" applyBorder="1" applyAlignment="1">
      <alignment horizontal="left" vertical="center" wrapText="1"/>
    </xf>
    <xf numFmtId="49" fontId="6" fillId="2" borderId="12" xfId="2" applyNumberFormat="1" applyFont="1" applyFill="1" applyBorder="1" applyAlignment="1">
      <alignment horizontal="left" vertical="center" wrapText="1"/>
    </xf>
    <xf numFmtId="0" fontId="6" fillId="2" borderId="13" xfId="2" applyFont="1" applyFill="1" applyBorder="1" applyAlignment="1">
      <alignment vertical="center" wrapText="1"/>
    </xf>
    <xf numFmtId="0" fontId="6" fillId="2" borderId="35" xfId="2" applyFont="1" applyFill="1" applyBorder="1" applyAlignment="1">
      <alignment horizontal="center" vertical="center" wrapText="1"/>
    </xf>
    <xf numFmtId="49" fontId="6" fillId="2" borderId="15" xfId="2" applyNumberFormat="1" applyFont="1" applyFill="1" applyBorder="1" applyAlignment="1">
      <alignment horizontal="left" vertical="center" wrapText="1"/>
    </xf>
    <xf numFmtId="0" fontId="6" fillId="2" borderId="16" xfId="2" applyFont="1" applyFill="1" applyBorder="1" applyAlignment="1">
      <alignment horizontal="left" vertical="center" wrapText="1"/>
    </xf>
    <xf numFmtId="0" fontId="6" fillId="2" borderId="36" xfId="2" applyFont="1" applyFill="1" applyBorder="1" applyAlignment="1">
      <alignment horizontal="center" vertical="center" wrapText="1"/>
    </xf>
    <xf numFmtId="10" fontId="6" fillId="2" borderId="15" xfId="2" applyNumberFormat="1" applyFont="1" applyFill="1" applyBorder="1" applyAlignment="1">
      <alignment horizontal="center" vertical="center" wrapText="1"/>
    </xf>
    <xf numFmtId="10" fontId="6" fillId="2" borderId="17" xfId="2" applyNumberFormat="1" applyFont="1" applyFill="1" applyBorder="1" applyAlignment="1">
      <alignment horizontal="center" vertical="center" wrapText="1"/>
    </xf>
    <xf numFmtId="164" fontId="3" fillId="0" borderId="0" xfId="2" applyNumberFormat="1" applyFont="1"/>
    <xf numFmtId="0" fontId="6" fillId="2" borderId="16" xfId="2" applyFont="1" applyFill="1" applyBorder="1" applyAlignment="1">
      <alignment wrapText="1"/>
    </xf>
    <xf numFmtId="164" fontId="6" fillId="4" borderId="46" xfId="2" applyNumberFormat="1" applyFont="1" applyFill="1" applyBorder="1" applyAlignment="1" applyProtection="1">
      <alignment horizontal="right" vertical="center" wrapText="1" indent="2"/>
      <protection locked="0"/>
    </xf>
    <xf numFmtId="9" fontId="6" fillId="2" borderId="15" xfId="2" applyNumberFormat="1" applyFont="1" applyFill="1" applyBorder="1" applyAlignment="1">
      <alignment horizontal="center" vertical="center" wrapText="1"/>
    </xf>
    <xf numFmtId="9" fontId="6" fillId="2" borderId="17" xfId="2" applyNumberFormat="1" applyFont="1" applyFill="1" applyBorder="1" applyAlignment="1">
      <alignment horizontal="center" vertical="center" wrapText="1"/>
    </xf>
    <xf numFmtId="49" fontId="6" fillId="2" borderId="18" xfId="2" applyNumberFormat="1" applyFont="1" applyFill="1" applyBorder="1" applyAlignment="1">
      <alignment horizontal="left" vertical="center" wrapText="1"/>
    </xf>
    <xf numFmtId="0" fontId="6" fillId="2" borderId="19" xfId="2" applyFont="1" applyFill="1" applyBorder="1" applyAlignment="1">
      <alignment vertical="center" wrapText="1"/>
    </xf>
    <xf numFmtId="0" fontId="6" fillId="2" borderId="37" xfId="2" applyFont="1" applyFill="1" applyBorder="1" applyAlignment="1">
      <alignment horizontal="center" vertical="center" wrapText="1"/>
    </xf>
    <xf numFmtId="164" fontId="4" fillId="2" borderId="47" xfId="2" applyNumberFormat="1" applyFont="1" applyFill="1" applyBorder="1" applyAlignment="1">
      <alignment horizontal="right" vertical="center" wrapText="1" indent="2"/>
    </xf>
    <xf numFmtId="166" fontId="3" fillId="0" borderId="0" xfId="2" applyNumberFormat="1" applyFont="1"/>
    <xf numFmtId="0" fontId="37" fillId="2" borderId="28" xfId="2" applyFont="1" applyFill="1" applyBorder="1" applyAlignment="1">
      <alignment horizontal="left" vertical="center" wrapText="1"/>
    </xf>
    <xf numFmtId="0" fontId="21" fillId="2" borderId="45" xfId="2" applyFont="1" applyFill="1" applyBorder="1" applyAlignment="1">
      <alignment horizontal="left" vertical="center" wrapText="1"/>
    </xf>
    <xf numFmtId="0" fontId="21" fillId="2" borderId="48" xfId="2" applyFont="1" applyFill="1" applyBorder="1" applyAlignment="1">
      <alignment horizontal="left" vertical="center" wrapText="1"/>
    </xf>
    <xf numFmtId="49" fontId="6" fillId="2" borderId="12" xfId="2" applyNumberFormat="1" applyFont="1" applyFill="1" applyBorder="1" applyAlignment="1">
      <alignment vertical="center" wrapText="1"/>
    </xf>
    <xf numFmtId="49" fontId="6" fillId="2" borderId="15" xfId="2" applyNumberFormat="1" applyFont="1" applyFill="1" applyBorder="1" applyAlignment="1">
      <alignment vertical="center" wrapText="1"/>
    </xf>
    <xf numFmtId="0" fontId="3" fillId="2" borderId="36" xfId="2" applyFont="1" applyFill="1" applyBorder="1" applyAlignment="1">
      <alignment horizontal="center"/>
    </xf>
    <xf numFmtId="2" fontId="4" fillId="2" borderId="15" xfId="2" applyNumberFormat="1" applyFont="1" applyFill="1" applyBorder="1" applyAlignment="1">
      <alignment horizontal="center" vertical="center" wrapText="1"/>
    </xf>
    <xf numFmtId="2" fontId="4" fillId="2" borderId="17" xfId="2" applyNumberFormat="1" applyFont="1" applyFill="1" applyBorder="1" applyAlignment="1">
      <alignment horizontal="center" vertical="center" wrapText="1"/>
    </xf>
    <xf numFmtId="49" fontId="6" fillId="2" borderId="18" xfId="2" applyNumberFormat="1" applyFont="1" applyFill="1" applyBorder="1" applyAlignment="1">
      <alignment vertical="center" wrapText="1"/>
    </xf>
    <xf numFmtId="0" fontId="6" fillId="2" borderId="12" xfId="2" applyFont="1" applyFill="1" applyBorder="1" applyAlignment="1">
      <alignment horizontal="left" vertical="center" wrapText="1"/>
    </xf>
    <xf numFmtId="0" fontId="6" fillId="2" borderId="14" xfId="2" applyFont="1" applyFill="1" applyBorder="1" applyAlignment="1">
      <alignment horizontal="center" vertical="center" wrapText="1"/>
    </xf>
    <xf numFmtId="164" fontId="6" fillId="2" borderId="49" xfId="2" applyNumberFormat="1" applyFont="1" applyFill="1" applyBorder="1" applyAlignment="1">
      <alignment horizontal="right" vertical="center" wrapText="1" indent="2"/>
    </xf>
    <xf numFmtId="164" fontId="6" fillId="2" borderId="14" xfId="2" applyNumberFormat="1" applyFont="1" applyFill="1" applyBorder="1" applyAlignment="1">
      <alignment horizontal="right" vertical="center" wrapText="1" indent="2"/>
    </xf>
    <xf numFmtId="0" fontId="6" fillId="2" borderId="19" xfId="2" applyFont="1" applyFill="1" applyBorder="1"/>
    <xf numFmtId="0" fontId="34" fillId="2" borderId="0" xfId="2" applyFont="1" applyFill="1"/>
    <xf numFmtId="0" fontId="6" fillId="3" borderId="10" xfId="2" applyFont="1" applyFill="1" applyBorder="1" applyAlignment="1">
      <alignment horizontal="justify" vertical="center" wrapText="1"/>
    </xf>
    <xf numFmtId="0" fontId="6" fillId="3" borderId="32" xfId="2" applyFont="1" applyFill="1" applyBorder="1" applyAlignment="1">
      <alignment horizontal="justify" vertical="center" wrapText="1"/>
    </xf>
    <xf numFmtId="0" fontId="6" fillId="3" borderId="11" xfId="2" applyFont="1" applyFill="1" applyBorder="1" applyAlignment="1">
      <alignment horizontal="justify" vertical="center" wrapText="1"/>
    </xf>
    <xf numFmtId="0" fontId="22" fillId="2" borderId="26" xfId="2" applyFont="1" applyFill="1" applyBorder="1" applyAlignment="1">
      <alignment horizontal="center" vertical="center" wrapText="1"/>
    </xf>
    <xf numFmtId="0" fontId="22" fillId="2" borderId="28" xfId="2" applyFont="1" applyFill="1" applyBorder="1" applyAlignment="1">
      <alignment horizontal="center" vertical="center" wrapText="1"/>
    </xf>
    <xf numFmtId="0" fontId="22" fillId="2" borderId="21" xfId="2" applyFont="1" applyFill="1" applyBorder="1" applyAlignment="1">
      <alignment horizontal="center" vertical="center" wrapText="1"/>
    </xf>
    <xf numFmtId="0" fontId="6" fillId="2" borderId="35" xfId="2" applyFont="1" applyFill="1" applyBorder="1" applyAlignment="1">
      <alignment vertical="center" wrapText="1"/>
    </xf>
    <xf numFmtId="0" fontId="6" fillId="2" borderId="36" xfId="2" applyFont="1" applyFill="1" applyBorder="1" applyAlignment="1">
      <alignment vertical="center" wrapText="1"/>
    </xf>
    <xf numFmtId="0" fontId="6" fillId="2" borderId="36" xfId="2" applyFont="1" applyFill="1" applyBorder="1" applyAlignment="1">
      <alignment horizontal="center" vertical="center"/>
    </xf>
    <xf numFmtId="10" fontId="6" fillId="2" borderId="15" xfId="2" applyNumberFormat="1" applyFont="1" applyFill="1" applyBorder="1" applyAlignment="1">
      <alignment horizontal="center" vertical="center"/>
    </xf>
    <xf numFmtId="10" fontId="6" fillId="2" borderId="17" xfId="2" applyNumberFormat="1" applyFont="1" applyFill="1" applyBorder="1" applyAlignment="1">
      <alignment horizontal="center" vertical="center"/>
    </xf>
    <xf numFmtId="164" fontId="6" fillId="2" borderId="15" xfId="2" applyNumberFormat="1" applyFont="1" applyFill="1" applyBorder="1" applyAlignment="1">
      <alignment horizontal="right" vertical="center" wrapText="1" indent="2"/>
    </xf>
    <xf numFmtId="0" fontId="6" fillId="2" borderId="0" xfId="2" applyFont="1" applyFill="1" applyAlignment="1">
      <alignment horizontal="left" vertical="center"/>
    </xf>
    <xf numFmtId="0" fontId="6" fillId="2" borderId="37" xfId="2" applyFont="1" applyFill="1" applyBorder="1" applyAlignment="1">
      <alignment vertical="center" wrapText="1"/>
    </xf>
    <xf numFmtId="0" fontId="6" fillId="2" borderId="37" xfId="2" applyFont="1" applyFill="1" applyBorder="1" applyAlignment="1">
      <alignment horizontal="center" vertical="center"/>
    </xf>
    <xf numFmtId="164" fontId="6" fillId="2" borderId="47" xfId="2" applyNumberFormat="1" applyFont="1" applyFill="1" applyBorder="1" applyAlignment="1">
      <alignment horizontal="right" vertical="center" wrapText="1" indent="2"/>
    </xf>
    <xf numFmtId="164" fontId="6" fillId="2" borderId="20" xfId="2" applyNumberFormat="1" applyFont="1" applyFill="1" applyBorder="1" applyAlignment="1">
      <alignment horizontal="right" vertical="center" wrapText="1" indent="2"/>
    </xf>
    <xf numFmtId="0" fontId="23" fillId="2" borderId="0" xfId="1" applyFont="1" applyFill="1" applyAlignment="1">
      <alignment vertical="center"/>
    </xf>
    <xf numFmtId="164" fontId="6" fillId="4" borderId="12" xfId="2" applyNumberFormat="1" applyFont="1" applyFill="1" applyBorder="1" applyAlignment="1" applyProtection="1">
      <alignment horizontal="right" vertical="center" indent="2"/>
      <protection locked="0"/>
    </xf>
    <xf numFmtId="164" fontId="6" fillId="4" borderId="14" xfId="2" applyNumberFormat="1" applyFont="1" applyFill="1" applyBorder="1" applyAlignment="1" applyProtection="1">
      <alignment horizontal="right" vertical="center" indent="2"/>
      <protection locked="0"/>
    </xf>
    <xf numFmtId="2" fontId="4" fillId="2" borderId="15" xfId="2" applyNumberFormat="1" applyFont="1" applyFill="1" applyBorder="1" applyAlignment="1">
      <alignment horizontal="center" vertical="center"/>
    </xf>
    <xf numFmtId="2" fontId="4" fillId="2" borderId="17" xfId="2" applyNumberFormat="1" applyFont="1" applyFill="1" applyBorder="1" applyAlignment="1">
      <alignment horizontal="center" vertical="center"/>
    </xf>
    <xf numFmtId="164" fontId="6" fillId="2" borderId="18" xfId="2" applyNumberFormat="1" applyFont="1" applyFill="1" applyBorder="1" applyAlignment="1">
      <alignment horizontal="right" vertical="center" wrapText="1" indent="2"/>
    </xf>
    <xf numFmtId="0" fontId="6" fillId="2" borderId="35" xfId="2" applyFont="1" applyFill="1" applyBorder="1" applyAlignment="1">
      <alignment horizontal="center" vertical="center"/>
    </xf>
    <xf numFmtId="164" fontId="4" fillId="2" borderId="49" xfId="2" applyNumberFormat="1" applyFont="1" applyFill="1" applyBorder="1" applyAlignment="1">
      <alignment horizontal="right" vertical="center" wrapText="1" indent="2"/>
    </xf>
    <xf numFmtId="0" fontId="27" fillId="2" borderId="0" xfId="2" applyFont="1" applyFill="1" applyAlignment="1">
      <alignment horizontal="left" vertical="center"/>
    </xf>
    <xf numFmtId="0" fontId="22" fillId="2" borderId="0" xfId="2" applyFont="1" applyFill="1" applyAlignment="1">
      <alignment horizontal="left" vertical="center" wrapText="1"/>
    </xf>
    <xf numFmtId="0" fontId="6" fillId="4" borderId="49" xfId="2" applyFont="1" applyFill="1" applyBorder="1" applyAlignment="1" applyProtection="1">
      <alignment horizontal="left"/>
      <protection locked="0"/>
    </xf>
    <xf numFmtId="0" fontId="6" fillId="4" borderId="50" xfId="2" applyFont="1" applyFill="1" applyBorder="1" applyAlignment="1" applyProtection="1">
      <alignment horizontal="left"/>
      <protection locked="0"/>
    </xf>
    <xf numFmtId="0" fontId="6" fillId="4" borderId="51" xfId="2" applyFont="1" applyFill="1" applyBorder="1" applyAlignment="1" applyProtection="1">
      <alignment horizontal="left"/>
      <protection locked="0"/>
    </xf>
    <xf numFmtId="0" fontId="6" fillId="2" borderId="0" xfId="2" applyFont="1" applyFill="1" applyAlignment="1">
      <alignment horizontal="left"/>
    </xf>
    <xf numFmtId="0" fontId="3" fillId="0" borderId="0" xfId="2" applyFont="1" applyAlignment="1">
      <alignment horizontal="left"/>
    </xf>
    <xf numFmtId="167" fontId="6" fillId="4" borderId="41" xfId="2" applyNumberFormat="1" applyFont="1" applyFill="1" applyBorder="1" applyAlignment="1" applyProtection="1">
      <alignment horizontal="left"/>
      <protection locked="0"/>
    </xf>
    <xf numFmtId="167" fontId="6" fillId="4" borderId="52" xfId="2" applyNumberFormat="1" applyFont="1" applyFill="1" applyBorder="1" applyAlignment="1" applyProtection="1">
      <alignment horizontal="left"/>
      <protection locked="0"/>
    </xf>
    <xf numFmtId="167" fontId="6" fillId="4" borderId="46" xfId="2" applyNumberFormat="1" applyFont="1" applyFill="1" applyBorder="1" applyAlignment="1" applyProtection="1">
      <alignment horizontal="left"/>
      <protection locked="0"/>
    </xf>
    <xf numFmtId="0" fontId="4" fillId="2" borderId="0" xfId="2" applyFont="1" applyFill="1" applyAlignment="1">
      <alignment horizontal="left" vertical="center"/>
    </xf>
    <xf numFmtId="0" fontId="6" fillId="4" borderId="41" xfId="2" applyFont="1" applyFill="1" applyBorder="1" applyAlignment="1" applyProtection="1">
      <alignment horizontal="left"/>
      <protection locked="0"/>
    </xf>
    <xf numFmtId="0" fontId="6" fillId="4" borderId="52" xfId="2" applyFont="1" applyFill="1" applyBorder="1" applyAlignment="1" applyProtection="1">
      <alignment horizontal="left"/>
      <protection locked="0"/>
    </xf>
    <xf numFmtId="0" fontId="6" fillId="4" borderId="46" xfId="2" applyFont="1" applyFill="1" applyBorder="1" applyAlignment="1" applyProtection="1">
      <alignment horizontal="left"/>
      <protection locked="0"/>
    </xf>
    <xf numFmtId="14" fontId="6" fillId="4" borderId="47" xfId="2" applyNumberFormat="1" applyFont="1" applyFill="1" applyBorder="1" applyAlignment="1" applyProtection="1">
      <alignment horizontal="left"/>
      <protection locked="0"/>
    </xf>
    <xf numFmtId="14" fontId="6" fillId="4" borderId="44" xfId="2" applyNumberFormat="1" applyFont="1" applyFill="1" applyBorder="1" applyAlignment="1" applyProtection="1">
      <alignment horizontal="left"/>
      <protection locked="0"/>
    </xf>
    <xf numFmtId="14" fontId="6" fillId="4" borderId="53" xfId="2" applyNumberFormat="1" applyFont="1" applyFill="1" applyBorder="1" applyAlignment="1" applyProtection="1">
      <alignment horizontal="left"/>
      <protection locked="0"/>
    </xf>
    <xf numFmtId="0" fontId="34" fillId="0" borderId="0" xfId="2" applyFont="1" applyAlignment="1">
      <alignment horizontal="left"/>
    </xf>
    <xf numFmtId="0" fontId="4" fillId="0" borderId="0" xfId="2" applyFont="1" applyAlignment="1">
      <alignment vertical="center"/>
    </xf>
    <xf numFmtId="0" fontId="6" fillId="0" borderId="0" xfId="2" applyFont="1"/>
  </cellXfs>
  <cellStyles count="3">
    <cellStyle name="Hypertextový odkaz" xfId="1" builtinId="8"/>
    <cellStyle name="Normal" xfId="2" xr:uid="{94D2A71F-FA8D-4FC7-B40C-C45923A11050}"/>
    <cellStyle name="Normální" xfId="0" builtinId="0"/>
  </cellStyles>
  <dxfs count="45">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alkulace-VODA_2023_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Plánová kalkulace"/>
      <sheetName val="Aktualizace - Plánová kalkulace"/>
      <sheetName val="Vyrovnávací kalkulace"/>
      <sheetName val="Vysvětlivky"/>
    </sheetNames>
    <sheetDataSet>
      <sheetData sheetId="0">
        <row r="21">
          <cell r="D21" t="str">
            <v>ne</v>
          </cell>
          <cell r="N21" t="str">
            <v>Prosím vyberte</v>
          </cell>
        </row>
        <row r="25">
          <cell r="D25" t="str">
            <v>AGRO JENIŠOVICE a.s.</v>
          </cell>
          <cell r="F25">
            <v>25926845</v>
          </cell>
        </row>
        <row r="28">
          <cell r="D28" t="str">
            <v>AGRO JENIŠOVICE a.s.</v>
          </cell>
          <cell r="F28">
            <v>25926845</v>
          </cell>
        </row>
        <row r="31">
          <cell r="D31" t="str">
            <v>AGRO JENIŠOVICE a.s.</v>
          </cell>
          <cell r="F31">
            <v>25926845</v>
          </cell>
          <cell r="I31" t="str">
            <v>5304-658448-25926845-1/1-25926845</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CA4E-DB2C-40DB-A8CB-CF427B9BC92D}">
  <dimension ref="A1:R198"/>
  <sheetViews>
    <sheetView showGridLines="0" tabSelected="1" topLeftCell="A11" workbookViewId="0">
      <selection activeCell="E103" sqref="E103"/>
    </sheetView>
  </sheetViews>
  <sheetFormatPr defaultColWidth="0" defaultRowHeight="0" customHeight="1" zeroHeight="1" x14ac:dyDescent="0.4"/>
  <cols>
    <col min="1" max="1" width="5.6640625" style="5" customWidth="1"/>
    <col min="2" max="2" width="6.44140625" style="318" customWidth="1"/>
    <col min="3" max="3" width="52.6640625" style="5" customWidth="1"/>
    <col min="4" max="4" width="15.6640625" style="5" customWidth="1"/>
    <col min="5" max="6" width="16.6640625" style="5" customWidth="1"/>
    <col min="7" max="7" width="10.6640625" style="330" customWidth="1"/>
    <col min="8" max="8" width="5.6640625" style="331" customWidth="1"/>
    <col min="9" max="16384" width="0" style="5" hidden="1"/>
  </cols>
  <sheetData>
    <row r="1" spans="1:18" ht="16.8" x14ac:dyDescent="0.4">
      <c r="A1" s="1"/>
      <c r="B1" s="2"/>
      <c r="C1" s="1"/>
      <c r="D1" s="1"/>
      <c r="E1" s="1"/>
      <c r="F1" s="1"/>
      <c r="G1" s="3"/>
      <c r="H1" s="4"/>
    </row>
    <row r="2" spans="1:18" ht="16.8" x14ac:dyDescent="0.4">
      <c r="A2" s="1"/>
      <c r="B2" s="2"/>
      <c r="C2" s="1"/>
      <c r="D2" s="1"/>
      <c r="E2" s="1"/>
      <c r="F2" s="1"/>
      <c r="G2" s="3"/>
      <c r="H2" s="6"/>
    </row>
    <row r="3" spans="1:18" ht="17.399999999999999" thickBot="1" x14ac:dyDescent="0.45">
      <c r="A3" s="1"/>
      <c r="B3" s="2"/>
      <c r="C3" s="1"/>
      <c r="D3" s="1"/>
      <c r="E3" s="1"/>
      <c r="F3" s="1"/>
      <c r="G3" s="3"/>
      <c r="H3" s="6"/>
    </row>
    <row r="4" spans="1:18" ht="19.2" x14ac:dyDescent="0.45">
      <c r="A4" s="1"/>
      <c r="B4" s="7" t="s">
        <v>0</v>
      </c>
      <c r="C4" s="8"/>
      <c r="D4" s="8"/>
      <c r="E4" s="8"/>
      <c r="F4" s="9"/>
      <c r="G4" s="3"/>
      <c r="H4" s="6"/>
    </row>
    <row r="5" spans="1:18" ht="51.75" customHeight="1" x14ac:dyDescent="0.4">
      <c r="A5" s="1"/>
      <c r="B5" s="10" t="s">
        <v>1</v>
      </c>
      <c r="C5" s="11"/>
      <c r="D5" s="11"/>
      <c r="E5" s="11"/>
      <c r="F5" s="12"/>
      <c r="G5" s="13"/>
      <c r="H5" s="14"/>
    </row>
    <row r="6" spans="1:18" ht="42" customHeight="1" x14ac:dyDescent="0.45">
      <c r="A6" s="1"/>
      <c r="B6" s="15" t="s">
        <v>2</v>
      </c>
      <c r="C6" s="16"/>
      <c r="D6" s="16"/>
      <c r="E6" s="16"/>
      <c r="F6" s="17"/>
      <c r="G6" s="18"/>
      <c r="H6" s="19"/>
      <c r="I6" s="20"/>
      <c r="J6" s="20"/>
      <c r="K6" s="20"/>
      <c r="L6" s="20"/>
      <c r="M6" s="20"/>
      <c r="N6" s="20"/>
      <c r="O6" s="20"/>
      <c r="P6" s="20"/>
      <c r="Q6" s="20"/>
      <c r="R6" s="20"/>
    </row>
    <row r="7" spans="1:18" ht="19.2" x14ac:dyDescent="0.45">
      <c r="A7" s="1"/>
      <c r="B7" s="21" t="s">
        <v>3</v>
      </c>
      <c r="C7" s="22"/>
      <c r="D7" s="22"/>
      <c r="E7" s="22"/>
      <c r="F7" s="23"/>
      <c r="G7" s="3"/>
      <c r="H7" s="6"/>
      <c r="I7" s="20"/>
      <c r="J7" s="20"/>
      <c r="K7" s="20"/>
      <c r="L7" s="20"/>
      <c r="M7" s="20"/>
      <c r="N7" s="20"/>
      <c r="O7" s="20"/>
      <c r="P7" s="20"/>
      <c r="Q7" s="20"/>
      <c r="R7" s="20"/>
    </row>
    <row r="8" spans="1:18" ht="19.2" x14ac:dyDescent="0.45">
      <c r="A8" s="1"/>
      <c r="B8" s="21" t="s">
        <v>4</v>
      </c>
      <c r="C8" s="22"/>
      <c r="D8" s="22"/>
      <c r="E8" s="22"/>
      <c r="F8" s="23"/>
      <c r="G8" s="3"/>
      <c r="H8" s="6"/>
      <c r="I8" s="20"/>
      <c r="J8" s="20"/>
      <c r="K8" s="20"/>
      <c r="L8" s="20"/>
      <c r="M8" s="20"/>
      <c r="N8" s="20"/>
      <c r="O8" s="20"/>
      <c r="P8" s="20"/>
      <c r="Q8" s="20"/>
      <c r="R8" s="20"/>
    </row>
    <row r="9" spans="1:18" ht="19.2" x14ac:dyDescent="0.45">
      <c r="A9" s="1"/>
      <c r="B9" s="21" t="s">
        <v>5</v>
      </c>
      <c r="C9" s="22"/>
      <c r="D9" s="22"/>
      <c r="E9" s="22"/>
      <c r="F9" s="23"/>
      <c r="G9" s="3"/>
      <c r="H9" s="6"/>
      <c r="I9" s="20"/>
      <c r="J9" s="20"/>
      <c r="K9" s="20"/>
      <c r="L9" s="20"/>
      <c r="M9" s="20"/>
      <c r="N9" s="20"/>
      <c r="O9" s="20"/>
      <c r="P9" s="20"/>
      <c r="Q9" s="20"/>
      <c r="R9" s="20"/>
    </row>
    <row r="10" spans="1:18" ht="41.25" customHeight="1" x14ac:dyDescent="0.45">
      <c r="A10" s="1"/>
      <c r="B10" s="21" t="s">
        <v>6</v>
      </c>
      <c r="C10" s="22"/>
      <c r="D10" s="22"/>
      <c r="E10" s="22"/>
      <c r="F10" s="23"/>
      <c r="G10" s="13"/>
      <c r="H10" s="6"/>
      <c r="I10" s="20"/>
      <c r="J10" s="20"/>
      <c r="K10" s="20"/>
      <c r="L10" s="20"/>
      <c r="M10" s="20"/>
      <c r="N10" s="20"/>
      <c r="O10" s="20"/>
      <c r="P10" s="20"/>
      <c r="Q10" s="20"/>
      <c r="R10" s="20"/>
    </row>
    <row r="11" spans="1:18" ht="19.2" x14ac:dyDescent="0.45">
      <c r="A11" s="1"/>
      <c r="B11" s="21" t="s">
        <v>7</v>
      </c>
      <c r="C11" s="22"/>
      <c r="D11" s="22"/>
      <c r="E11" s="22"/>
      <c r="F11" s="23"/>
      <c r="G11" s="3"/>
      <c r="H11" s="6"/>
      <c r="I11" s="20"/>
      <c r="J11" s="20"/>
      <c r="K11" s="20"/>
      <c r="L11" s="20"/>
      <c r="M11" s="20"/>
      <c r="N11" s="20"/>
      <c r="O11" s="20"/>
      <c r="P11" s="20"/>
      <c r="Q11" s="20"/>
      <c r="R11" s="20"/>
    </row>
    <row r="12" spans="1:18" ht="17.399999999999999" thickBot="1" x14ac:dyDescent="0.45">
      <c r="A12" s="1"/>
      <c r="B12" s="24" t="s">
        <v>8</v>
      </c>
      <c r="C12" s="25"/>
      <c r="D12" s="25"/>
      <c r="E12" s="25"/>
      <c r="F12" s="26"/>
      <c r="G12" s="18"/>
      <c r="H12" s="19"/>
      <c r="I12" s="27"/>
      <c r="J12" s="27"/>
      <c r="K12" s="27"/>
      <c r="L12" s="27"/>
      <c r="M12" s="27"/>
      <c r="N12" s="27"/>
      <c r="O12" s="27"/>
      <c r="P12" s="27"/>
      <c r="Q12" s="27"/>
      <c r="R12" s="27"/>
    </row>
    <row r="13" spans="1:18" ht="16.8" x14ac:dyDescent="0.4">
      <c r="A13" s="1"/>
      <c r="B13" s="1"/>
      <c r="C13" s="28"/>
      <c r="D13" s="28"/>
      <c r="E13" s="28"/>
      <c r="F13" s="28"/>
      <c r="G13" s="18"/>
      <c r="H13" s="19"/>
      <c r="I13" s="27"/>
      <c r="J13" s="27"/>
      <c r="K13" s="27"/>
      <c r="L13" s="27"/>
      <c r="M13" s="27"/>
      <c r="N13" s="27"/>
      <c r="O13" s="27"/>
      <c r="P13" s="27"/>
      <c r="Q13" s="27"/>
      <c r="R13" s="27"/>
    </row>
    <row r="14" spans="1:18" ht="17.399999999999999" thickBot="1" x14ac:dyDescent="0.45">
      <c r="A14" s="1"/>
      <c r="B14" s="29" t="s">
        <v>9</v>
      </c>
      <c r="C14" s="1"/>
      <c r="D14" s="1"/>
      <c r="E14" s="1"/>
      <c r="F14" s="30"/>
      <c r="G14" s="3"/>
      <c r="H14" s="6"/>
    </row>
    <row r="15" spans="1:18" ht="17.399999999999999" thickBot="1" x14ac:dyDescent="0.45">
      <c r="A15" s="1"/>
      <c r="B15" s="31"/>
      <c r="C15" s="1" t="s">
        <v>10</v>
      </c>
      <c r="D15" s="1"/>
      <c r="E15" s="1"/>
      <c r="F15" s="1"/>
      <c r="G15" s="3"/>
      <c r="H15" s="6"/>
    </row>
    <row r="16" spans="1:18" ht="17.399999999999999" thickBot="1" x14ac:dyDescent="0.45">
      <c r="A16" s="1"/>
      <c r="B16" s="32"/>
      <c r="C16" s="1" t="s">
        <v>11</v>
      </c>
      <c r="D16" s="33"/>
      <c r="E16" s="1"/>
      <c r="F16" s="34"/>
      <c r="G16" s="3"/>
      <c r="H16" s="6"/>
    </row>
    <row r="17" spans="1:8" ht="17.399999999999999" thickBot="1" x14ac:dyDescent="0.45">
      <c r="A17" s="1"/>
      <c r="B17" s="35"/>
      <c r="C17" s="1"/>
      <c r="D17" s="33"/>
      <c r="E17" s="1"/>
      <c r="F17" s="34" t="s">
        <v>12</v>
      </c>
      <c r="G17" s="3"/>
      <c r="H17" s="6"/>
    </row>
    <row r="18" spans="1:8" ht="57" customHeight="1" thickBot="1" x14ac:dyDescent="0.45">
      <c r="A18" s="1"/>
      <c r="B18" s="36" t="s">
        <v>13</v>
      </c>
      <c r="C18" s="37"/>
      <c r="D18" s="37"/>
      <c r="E18" s="37"/>
      <c r="F18" s="38"/>
      <c r="G18" s="3"/>
      <c r="H18" s="6"/>
    </row>
    <row r="19" spans="1:8" ht="16.350000000000001" customHeight="1" thickBot="1" x14ac:dyDescent="0.45">
      <c r="A19" s="1"/>
      <c r="B19" s="39"/>
      <c r="C19" s="40" t="s">
        <v>14</v>
      </c>
      <c r="D19" s="41" t="s">
        <v>15</v>
      </c>
      <c r="E19" s="42"/>
      <c r="F19" s="43"/>
      <c r="G19" s="13"/>
      <c r="H19" s="6"/>
    </row>
    <row r="20" spans="1:8" ht="8.25" customHeight="1" thickBot="1" x14ac:dyDescent="0.45">
      <c r="A20" s="1"/>
      <c r="B20" s="44"/>
      <c r="C20" s="45"/>
      <c r="D20" s="46"/>
      <c r="E20" s="47"/>
      <c r="F20" s="48"/>
      <c r="G20" s="3"/>
      <c r="H20" s="6"/>
    </row>
    <row r="21" spans="1:8" ht="16.8" x14ac:dyDescent="0.4">
      <c r="A21" s="1"/>
      <c r="B21" s="49"/>
      <c r="C21" s="49"/>
      <c r="D21" s="49"/>
      <c r="E21" s="49"/>
      <c r="F21" s="49"/>
      <c r="G21" s="3"/>
      <c r="H21" s="6"/>
    </row>
    <row r="22" spans="1:8" ht="17.399999999999999" thickBot="1" x14ac:dyDescent="0.45">
      <c r="A22" s="1"/>
      <c r="B22" s="50" t="s">
        <v>16</v>
      </c>
      <c r="C22" s="1"/>
      <c r="D22" s="1"/>
      <c r="E22" s="1"/>
      <c r="F22" s="1"/>
      <c r="G22" s="3"/>
      <c r="H22" s="6"/>
    </row>
    <row r="23" spans="1:8" ht="18" customHeight="1" x14ac:dyDescent="0.4">
      <c r="A23" s="1"/>
      <c r="B23" s="51" t="s">
        <v>17</v>
      </c>
      <c r="C23" s="52" t="s">
        <v>18</v>
      </c>
      <c r="D23" s="53" t="str">
        <f>+IF(AND(ISBLANK([1]Identifikace!D25),ISBLANK([1]Identifikace!N25)),"Vyplňte, prosím, údaje v listu Identifikace.",IF([1]Identifikace!D25=[1]Identifikace!N25,[1]Identifikace!D25,IF(AND(ISBLANK([1]Identifikace!D25),[1]Identifikace!N25&lt;&gt;0),[1]Identifikace!N25,IF(AND([1]Identifikace!D25&lt;&gt;0,[1]Identifikace!N25&lt;&gt;0),"viz list Identifikace",[1]Identifikace!D25))))</f>
        <v>AGRO JENIŠOVICE a.s.</v>
      </c>
      <c r="E23" s="54"/>
      <c r="F23" s="55"/>
      <c r="G23" s="56" t="s">
        <v>19</v>
      </c>
      <c r="H23" s="6"/>
    </row>
    <row r="24" spans="1:8" ht="18" customHeight="1" x14ac:dyDescent="0.4">
      <c r="A24" s="1"/>
      <c r="B24" s="51"/>
      <c r="C24" s="52" t="s">
        <v>20</v>
      </c>
      <c r="D24" s="57">
        <f>+IF(AND(ISBLANK([1]Identifikace!F25),ISBLANK([1]Identifikace!P25)),"Vyplňte, prosím, údaje v listu Identifikace.",IF([1]Identifikace!F25=[1]Identifikace!P25,[1]Identifikace!F25,IF(AND(ISBLANK([1]Identifikace!F25),[1]Identifikace!P25&lt;&gt;0),[1]Identifikace!P25,IF(AND([1]Identifikace!F25&lt;&gt;0,[1]Identifikace!P25&lt;&gt;0),"viz list Identifikace",[1]Identifikace!F25))))</f>
        <v>25926845</v>
      </c>
      <c r="E24" s="58"/>
      <c r="F24" s="59"/>
      <c r="G24" s="56" t="s">
        <v>19</v>
      </c>
      <c r="H24" s="6"/>
    </row>
    <row r="25" spans="1:8" ht="18" customHeight="1" x14ac:dyDescent="0.4">
      <c r="A25" s="1"/>
      <c r="B25" s="51" t="s">
        <v>21</v>
      </c>
      <c r="C25" s="52" t="s">
        <v>22</v>
      </c>
      <c r="D25" s="57" t="str">
        <f>+IF(AND(ISBLANK([1]Identifikace!D28),ISBLANK([1]Identifikace!N28)),"Vyplňte, prosím, údaje v listu Identifikace.",IF([1]Identifikace!D28=[1]Identifikace!N28,[1]Identifikace!D28,IF(AND(ISBLANK([1]Identifikace!D28),[1]Identifikace!N28&lt;&gt;0),[1]Identifikace!N28,IF(AND([1]Identifikace!D28&lt;&gt;0,[1]Identifikace!N28&lt;&gt;0),"viz list Identifikace",[1]Identifikace!D28))))</f>
        <v>AGRO JENIŠOVICE a.s.</v>
      </c>
      <c r="E25" s="58"/>
      <c r="F25" s="59"/>
      <c r="G25" s="56" t="s">
        <v>19</v>
      </c>
      <c r="H25" s="6"/>
    </row>
    <row r="26" spans="1:8" ht="18" customHeight="1" x14ac:dyDescent="0.4">
      <c r="A26" s="1"/>
      <c r="B26" s="51"/>
      <c r="C26" s="52" t="s">
        <v>23</v>
      </c>
      <c r="D26" s="57">
        <f>+IF(AND(ISBLANK([1]Identifikace!F28),ISBLANK([1]Identifikace!P28)),"Vyplňte, prosím, údaje v listu Identifikace.",IF([1]Identifikace!F28=[1]Identifikace!P28,[1]Identifikace!F28,IF(AND(ISBLANK([1]Identifikace!F28),[1]Identifikace!P28&lt;&gt;0),[1]Identifikace!P28,IF(AND([1]Identifikace!F28&lt;&gt;0,[1]Identifikace!P28&lt;&gt;0),"viz list Identifikace",[1]Identifikace!F28))))</f>
        <v>25926845</v>
      </c>
      <c r="E26" s="58"/>
      <c r="F26" s="59"/>
      <c r="G26" s="56" t="s">
        <v>19</v>
      </c>
      <c r="H26" s="6"/>
    </row>
    <row r="27" spans="1:8" ht="18" customHeight="1" x14ac:dyDescent="0.4">
      <c r="A27" s="1"/>
      <c r="B27" s="51" t="s">
        <v>24</v>
      </c>
      <c r="C27" s="52" t="s">
        <v>25</v>
      </c>
      <c r="D27" s="60" t="str">
        <f>+IF(AND(ISBLANK([1]Identifikace!D31),ISBLANK([1]Identifikace!N31)),"Vyplňte, prosím, údaje v listu Identifikace.","viz list Identifikace")</f>
        <v>viz list Identifikace</v>
      </c>
      <c r="E27" s="61"/>
      <c r="F27" s="62"/>
      <c r="G27" s="56" t="s">
        <v>19</v>
      </c>
      <c r="H27" s="6"/>
    </row>
    <row r="28" spans="1:8" ht="18" customHeight="1" x14ac:dyDescent="0.4">
      <c r="A28" s="1"/>
      <c r="B28" s="51"/>
      <c r="C28" s="52" t="s">
        <v>26</v>
      </c>
      <c r="D28" s="63" t="str">
        <f>+IF(AND(ISBLANK([1]Identifikace!F31),ISBLANK([1]Identifikace!P31)),"Vyplňte, prosím, údaje v listu Identifikace.","viz list Identifikace")</f>
        <v>viz list Identifikace</v>
      </c>
      <c r="E28" s="64"/>
      <c r="F28" s="65"/>
      <c r="G28" s="56" t="s">
        <v>19</v>
      </c>
      <c r="H28" s="6"/>
    </row>
    <row r="29" spans="1:8" ht="18" customHeight="1" x14ac:dyDescent="0.4">
      <c r="A29" s="1"/>
      <c r="B29" s="66" t="s">
        <v>27</v>
      </c>
      <c r="C29" s="52" t="s">
        <v>28</v>
      </c>
      <c r="D29" s="67" t="s">
        <v>29</v>
      </c>
      <c r="E29" s="68"/>
      <c r="F29" s="69"/>
      <c r="G29" s="56" t="s">
        <v>19</v>
      </c>
      <c r="H29" s="6"/>
    </row>
    <row r="30" spans="1:8" ht="18" customHeight="1" thickBot="1" x14ac:dyDescent="0.45">
      <c r="A30" s="1"/>
      <c r="B30" s="66" t="s">
        <v>30</v>
      </c>
      <c r="C30" s="52" t="s">
        <v>31</v>
      </c>
      <c r="D30" s="70">
        <v>2</v>
      </c>
      <c r="E30" s="71"/>
      <c r="F30" s="72"/>
      <c r="G30" s="56" t="s">
        <v>19</v>
      </c>
      <c r="H30" s="6"/>
    </row>
    <row r="31" spans="1:8" ht="9" customHeight="1" thickBot="1" x14ac:dyDescent="0.45">
      <c r="A31" s="1"/>
      <c r="B31" s="1"/>
      <c r="C31" s="1"/>
      <c r="D31" s="1"/>
      <c r="E31" s="1"/>
      <c r="F31" s="1"/>
      <c r="G31" s="3"/>
      <c r="H31" s="6"/>
    </row>
    <row r="32" spans="1:8" ht="16.8" x14ac:dyDescent="0.4">
      <c r="A32" s="1"/>
      <c r="B32" s="66"/>
      <c r="C32" s="73"/>
      <c r="D32" s="74"/>
      <c r="E32" s="75" t="s">
        <v>32</v>
      </c>
      <c r="F32" s="76" t="s">
        <v>33</v>
      </c>
      <c r="G32" s="3"/>
      <c r="H32" s="6"/>
    </row>
    <row r="33" spans="1:8" ht="24" customHeight="1" x14ac:dyDescent="0.4">
      <c r="A33" s="1"/>
      <c r="B33" s="66" t="s">
        <v>34</v>
      </c>
      <c r="C33" s="52" t="s">
        <v>35</v>
      </c>
      <c r="D33" s="74"/>
      <c r="E33" s="77" t="str">
        <f>+IF(ISBLANK([1]Identifikace!I31),"Vyplňte, prosím, v listu Identifikace","viz list Identifikace")</f>
        <v>viz list Identifikace</v>
      </c>
      <c r="F33" s="78" t="str">
        <f>+IF(ISBLANK([1]Identifikace!S31),"Vyplňte, prosím, v listu Identifikace","viz list Identifikace")</f>
        <v>Vyplňte, prosím, v listu Identifikace</v>
      </c>
      <c r="G33" s="56" t="s">
        <v>19</v>
      </c>
      <c r="H33" s="6"/>
    </row>
    <row r="34" spans="1:8" ht="24" customHeight="1" x14ac:dyDescent="0.4">
      <c r="A34" s="1"/>
      <c r="B34" s="66" t="s">
        <v>36</v>
      </c>
      <c r="C34" s="79" t="s">
        <v>37</v>
      </c>
      <c r="D34" s="79"/>
      <c r="E34" s="80">
        <v>5.7949999999999998E-3</v>
      </c>
      <c r="F34" s="81"/>
      <c r="G34" s="56" t="s">
        <v>19</v>
      </c>
      <c r="H34" s="6"/>
    </row>
    <row r="35" spans="1:8" ht="24" customHeight="1" x14ac:dyDescent="0.4">
      <c r="A35" s="1"/>
      <c r="B35" s="66" t="s">
        <v>38</v>
      </c>
      <c r="C35" s="79" t="s">
        <v>39</v>
      </c>
      <c r="D35" s="79"/>
      <c r="E35" s="82">
        <v>5.7949999999999998E-3</v>
      </c>
      <c r="F35" s="83"/>
      <c r="G35" s="56" t="s">
        <v>19</v>
      </c>
      <c r="H35" s="6"/>
    </row>
    <row r="36" spans="1:8" ht="24" customHeight="1" thickBot="1" x14ac:dyDescent="0.45">
      <c r="A36" s="1"/>
      <c r="B36" s="66" t="s">
        <v>40</v>
      </c>
      <c r="C36" s="79" t="s">
        <v>41</v>
      </c>
      <c r="D36" s="79"/>
      <c r="E36" s="84">
        <v>0.26576699999999998</v>
      </c>
      <c r="F36" s="85"/>
      <c r="G36" s="56" t="s">
        <v>19</v>
      </c>
      <c r="H36" s="6"/>
    </row>
    <row r="37" spans="1:8" ht="19.2" x14ac:dyDescent="0.4">
      <c r="A37" s="1"/>
      <c r="B37" s="86"/>
      <c r="C37" s="1"/>
      <c r="D37" s="1"/>
      <c r="E37" s="1"/>
      <c r="F37" s="1"/>
      <c r="G37" s="3"/>
      <c r="H37" s="6"/>
    </row>
    <row r="38" spans="1:8" ht="39.75" customHeight="1" thickBot="1" x14ac:dyDescent="0.45">
      <c r="A38" s="1"/>
      <c r="B38" s="87" t="s">
        <v>42</v>
      </c>
      <c r="C38" s="87"/>
      <c r="D38" s="87"/>
      <c r="E38" s="87"/>
      <c r="F38" s="87"/>
      <c r="G38" s="3"/>
      <c r="H38" s="6"/>
    </row>
    <row r="39" spans="1:8" ht="26.25" customHeight="1" x14ac:dyDescent="0.4">
      <c r="A39" s="1"/>
      <c r="B39" s="88" t="s">
        <v>43</v>
      </c>
      <c r="C39" s="89" t="s">
        <v>44</v>
      </c>
      <c r="D39" s="90" t="s">
        <v>45</v>
      </c>
      <c r="E39" s="91" t="s">
        <v>32</v>
      </c>
      <c r="F39" s="92" t="s">
        <v>33</v>
      </c>
      <c r="G39" s="3"/>
      <c r="H39" s="6"/>
    </row>
    <row r="40" spans="1:8" ht="16.8" x14ac:dyDescent="0.4">
      <c r="A40" s="1"/>
      <c r="B40" s="93"/>
      <c r="C40" s="94"/>
      <c r="D40" s="95"/>
      <c r="E40" s="96">
        <v>2023</v>
      </c>
      <c r="F40" s="97">
        <v>2023</v>
      </c>
      <c r="G40" s="3"/>
      <c r="H40" s="6"/>
    </row>
    <row r="41" spans="1:8" ht="16.8" x14ac:dyDescent="0.4">
      <c r="A41" s="1"/>
      <c r="B41" s="93"/>
      <c r="C41" s="94"/>
      <c r="D41" s="95"/>
      <c r="E41" s="96" t="s">
        <v>46</v>
      </c>
      <c r="F41" s="97" t="s">
        <v>46</v>
      </c>
      <c r="G41" s="3"/>
      <c r="H41" s="6"/>
    </row>
    <row r="42" spans="1:8" s="102" customFormat="1" ht="15.6" thickBot="1" x14ac:dyDescent="0.4">
      <c r="A42" s="98"/>
      <c r="B42" s="99">
        <v>1</v>
      </c>
      <c r="C42" s="100">
        <v>2</v>
      </c>
      <c r="D42" s="100" t="s">
        <v>47</v>
      </c>
      <c r="E42" s="100">
        <v>3</v>
      </c>
      <c r="F42" s="101">
        <v>4</v>
      </c>
      <c r="G42" s="3"/>
      <c r="H42" s="6"/>
    </row>
    <row r="43" spans="1:8" ht="16.8" x14ac:dyDescent="0.4">
      <c r="A43" s="1"/>
      <c r="B43" s="103" t="s">
        <v>48</v>
      </c>
      <c r="C43" s="104" t="s">
        <v>49</v>
      </c>
      <c r="D43" s="105" t="s">
        <v>50</v>
      </c>
      <c r="E43" s="106">
        <f>+E44+E45+E46+E47</f>
        <v>4.0040000000000006E-3</v>
      </c>
      <c r="F43" s="107">
        <f>+F44+F45+F46+F47</f>
        <v>0</v>
      </c>
      <c r="G43" s="56" t="s">
        <v>19</v>
      </c>
      <c r="H43" s="6"/>
    </row>
    <row r="44" spans="1:8" ht="17.100000000000001" customHeight="1" x14ac:dyDescent="0.4">
      <c r="A44" s="1"/>
      <c r="B44" s="108" t="s">
        <v>51</v>
      </c>
      <c r="C44" s="109" t="s">
        <v>52</v>
      </c>
      <c r="D44" s="110" t="s">
        <v>50</v>
      </c>
      <c r="E44" s="111">
        <v>2.062E-3</v>
      </c>
      <c r="F44" s="112"/>
      <c r="G44" s="56" t="s">
        <v>19</v>
      </c>
      <c r="H44" s="6"/>
    </row>
    <row r="45" spans="1:8" ht="17.100000000000001" customHeight="1" x14ac:dyDescent="0.4">
      <c r="A45" s="1"/>
      <c r="B45" s="108" t="s">
        <v>53</v>
      </c>
      <c r="C45" s="109" t="s">
        <v>54</v>
      </c>
      <c r="D45" s="110" t="s">
        <v>50</v>
      </c>
      <c r="E45" s="111">
        <v>0</v>
      </c>
      <c r="F45" s="112"/>
      <c r="G45" s="56" t="s">
        <v>19</v>
      </c>
      <c r="H45" s="6"/>
    </row>
    <row r="46" spans="1:8" ht="17.100000000000001" customHeight="1" x14ac:dyDescent="0.4">
      <c r="A46" s="1"/>
      <c r="B46" s="108" t="s">
        <v>55</v>
      </c>
      <c r="C46" s="109" t="s">
        <v>56</v>
      </c>
      <c r="D46" s="110" t="s">
        <v>50</v>
      </c>
      <c r="E46" s="111">
        <v>3.4E-5</v>
      </c>
      <c r="F46" s="112"/>
      <c r="G46" s="56" t="s">
        <v>19</v>
      </c>
      <c r="H46" s="6"/>
    </row>
    <row r="47" spans="1:8" ht="17.100000000000001" customHeight="1" thickBot="1" x14ac:dyDescent="0.45">
      <c r="A47" s="1"/>
      <c r="B47" s="113" t="s">
        <v>57</v>
      </c>
      <c r="C47" s="114" t="s">
        <v>58</v>
      </c>
      <c r="D47" s="115" t="s">
        <v>50</v>
      </c>
      <c r="E47" s="116">
        <v>1.908E-3</v>
      </c>
      <c r="F47" s="117"/>
      <c r="G47" s="56" t="s">
        <v>19</v>
      </c>
      <c r="H47" s="6"/>
    </row>
    <row r="48" spans="1:8" ht="17.100000000000001" customHeight="1" x14ac:dyDescent="0.4">
      <c r="A48" s="1"/>
      <c r="B48" s="103" t="s">
        <v>59</v>
      </c>
      <c r="C48" s="104" t="s">
        <v>60</v>
      </c>
      <c r="D48" s="105" t="s">
        <v>50</v>
      </c>
      <c r="E48" s="106">
        <f>+E49+E50</f>
        <v>2.2910000000000001E-3</v>
      </c>
      <c r="F48" s="107">
        <f>+F49+F50</f>
        <v>0</v>
      </c>
      <c r="G48" s="56" t="s">
        <v>19</v>
      </c>
      <c r="H48" s="6"/>
    </row>
    <row r="49" spans="1:8" ht="17.100000000000001" customHeight="1" x14ac:dyDescent="0.4">
      <c r="A49" s="1"/>
      <c r="B49" s="108" t="s">
        <v>61</v>
      </c>
      <c r="C49" s="109" t="s">
        <v>62</v>
      </c>
      <c r="D49" s="110" t="s">
        <v>50</v>
      </c>
      <c r="E49" s="111">
        <v>2.2430000000000002E-3</v>
      </c>
      <c r="F49" s="112"/>
      <c r="G49" s="56" t="s">
        <v>19</v>
      </c>
      <c r="H49" s="6"/>
    </row>
    <row r="50" spans="1:8" ht="17.100000000000001" customHeight="1" thickBot="1" x14ac:dyDescent="0.45">
      <c r="A50" s="1"/>
      <c r="B50" s="113" t="s">
        <v>63</v>
      </c>
      <c r="C50" s="114" t="s">
        <v>64</v>
      </c>
      <c r="D50" s="115" t="s">
        <v>50</v>
      </c>
      <c r="E50" s="116">
        <v>4.8000000000000001E-5</v>
      </c>
      <c r="F50" s="117"/>
      <c r="G50" s="56" t="s">
        <v>19</v>
      </c>
      <c r="H50" s="6"/>
    </row>
    <row r="51" spans="1:8" ht="17.100000000000001" customHeight="1" x14ac:dyDescent="0.4">
      <c r="A51" s="1"/>
      <c r="B51" s="103" t="s">
        <v>65</v>
      </c>
      <c r="C51" s="104" t="s">
        <v>66</v>
      </c>
      <c r="D51" s="105" t="s">
        <v>50</v>
      </c>
      <c r="E51" s="106">
        <f>+E52+E53</f>
        <v>7.9299999999999998E-4</v>
      </c>
      <c r="F51" s="107">
        <f>+F52+F53</f>
        <v>0</v>
      </c>
      <c r="G51" s="56" t="s">
        <v>19</v>
      </c>
      <c r="H51" s="6"/>
    </row>
    <row r="52" spans="1:8" ht="17.100000000000001" customHeight="1" x14ac:dyDescent="0.4">
      <c r="A52" s="1"/>
      <c r="B52" s="108" t="s">
        <v>67</v>
      </c>
      <c r="C52" s="109" t="s">
        <v>68</v>
      </c>
      <c r="D52" s="110" t="s">
        <v>50</v>
      </c>
      <c r="E52" s="111">
        <v>6.1600000000000001E-4</v>
      </c>
      <c r="F52" s="112"/>
      <c r="G52" s="56" t="s">
        <v>19</v>
      </c>
      <c r="H52" s="6"/>
    </row>
    <row r="53" spans="1:8" ht="17.100000000000001" customHeight="1" thickBot="1" x14ac:dyDescent="0.45">
      <c r="A53" s="1"/>
      <c r="B53" s="113" t="s">
        <v>69</v>
      </c>
      <c r="C53" s="114" t="s">
        <v>70</v>
      </c>
      <c r="D53" s="115" t="s">
        <v>50</v>
      </c>
      <c r="E53" s="116">
        <v>1.7699999999999999E-4</v>
      </c>
      <c r="F53" s="117"/>
      <c r="G53" s="56" t="s">
        <v>19</v>
      </c>
      <c r="H53" s="6"/>
    </row>
    <row r="54" spans="1:8" ht="17.100000000000001" customHeight="1" x14ac:dyDescent="0.4">
      <c r="A54" s="1"/>
      <c r="B54" s="103" t="s">
        <v>71</v>
      </c>
      <c r="C54" s="104" t="s">
        <v>72</v>
      </c>
      <c r="D54" s="105" t="s">
        <v>50</v>
      </c>
      <c r="E54" s="106">
        <f>+E55+E56+E57+SUMIF(E58,"&gt;=0",E58)</f>
        <v>5.3499999999999999E-4</v>
      </c>
      <c r="F54" s="107">
        <f>+F55+F56+F57+SUMIF(F58,"&gt;=0",F58)</f>
        <v>0</v>
      </c>
      <c r="G54" s="56" t="s">
        <v>19</v>
      </c>
      <c r="H54" s="6"/>
    </row>
    <row r="55" spans="1:8" ht="17.100000000000001" customHeight="1" x14ac:dyDescent="0.4">
      <c r="A55" s="1"/>
      <c r="B55" s="108" t="s">
        <v>73</v>
      </c>
      <c r="C55" s="109" t="s">
        <v>74</v>
      </c>
      <c r="D55" s="110" t="s">
        <v>50</v>
      </c>
      <c r="E55" s="111">
        <v>2.43E-4</v>
      </c>
      <c r="F55" s="112"/>
      <c r="G55" s="56" t="s">
        <v>19</v>
      </c>
      <c r="H55" s="6"/>
    </row>
    <row r="56" spans="1:8" ht="17.100000000000001" customHeight="1" x14ac:dyDescent="0.4">
      <c r="A56" s="1"/>
      <c r="B56" s="108" t="s">
        <v>75</v>
      </c>
      <c r="C56" s="118" t="s">
        <v>76</v>
      </c>
      <c r="D56" s="110" t="s">
        <v>50</v>
      </c>
      <c r="E56" s="111">
        <v>0</v>
      </c>
      <c r="F56" s="112"/>
      <c r="G56" s="56" t="s">
        <v>19</v>
      </c>
      <c r="H56" s="6"/>
    </row>
    <row r="57" spans="1:8" ht="17.100000000000001" customHeight="1" x14ac:dyDescent="0.4">
      <c r="A57" s="1"/>
      <c r="B57" s="108" t="s">
        <v>77</v>
      </c>
      <c r="C57" s="109" t="s">
        <v>78</v>
      </c>
      <c r="D57" s="110" t="s">
        <v>50</v>
      </c>
      <c r="E57" s="111">
        <v>2.92E-4</v>
      </c>
      <c r="F57" s="112"/>
      <c r="G57" s="56" t="s">
        <v>19</v>
      </c>
      <c r="H57" s="6"/>
    </row>
    <row r="58" spans="1:8" ht="17.100000000000001" customHeight="1" thickBot="1" x14ac:dyDescent="0.45">
      <c r="A58" s="1"/>
      <c r="B58" s="113" t="s">
        <v>79</v>
      </c>
      <c r="C58" s="119" t="s">
        <v>80</v>
      </c>
      <c r="D58" s="115" t="s">
        <v>50</v>
      </c>
      <c r="E58" s="120">
        <f>+E112</f>
        <v>0</v>
      </c>
      <c r="F58" s="121">
        <f>+F112</f>
        <v>0</v>
      </c>
      <c r="G58" s="56" t="s">
        <v>19</v>
      </c>
      <c r="H58" s="4"/>
    </row>
    <row r="59" spans="1:8" ht="17.100000000000001" customHeight="1" x14ac:dyDescent="0.4">
      <c r="A59" s="1"/>
      <c r="B59" s="103" t="s">
        <v>81</v>
      </c>
      <c r="C59" s="104" t="s">
        <v>82</v>
      </c>
      <c r="D59" s="105" t="s">
        <v>50</v>
      </c>
      <c r="E59" s="106">
        <f>+E60+E61+E62</f>
        <v>8.4899999999999993E-4</v>
      </c>
      <c r="F59" s="107">
        <f>+F60+F61+F62</f>
        <v>0</v>
      </c>
      <c r="G59" s="56" t="s">
        <v>19</v>
      </c>
      <c r="H59" s="6"/>
    </row>
    <row r="60" spans="1:8" ht="17.100000000000001" customHeight="1" x14ac:dyDescent="0.4">
      <c r="A60" s="1"/>
      <c r="B60" s="108" t="s">
        <v>83</v>
      </c>
      <c r="C60" s="109" t="s">
        <v>84</v>
      </c>
      <c r="D60" s="110" t="s">
        <v>50</v>
      </c>
      <c r="E60" s="111">
        <v>0</v>
      </c>
      <c r="F60" s="112"/>
      <c r="G60" s="56" t="s">
        <v>19</v>
      </c>
      <c r="H60" s="6"/>
    </row>
    <row r="61" spans="1:8" ht="17.100000000000001" customHeight="1" x14ac:dyDescent="0.4">
      <c r="A61" s="1"/>
      <c r="B61" s="108" t="s">
        <v>85</v>
      </c>
      <c r="C61" s="109" t="s">
        <v>86</v>
      </c>
      <c r="D61" s="110" t="s">
        <v>50</v>
      </c>
      <c r="E61" s="111">
        <v>5.6999999999999998E-4</v>
      </c>
      <c r="F61" s="112"/>
      <c r="G61" s="56" t="s">
        <v>19</v>
      </c>
      <c r="H61" s="6"/>
    </row>
    <row r="62" spans="1:8" ht="17.100000000000001" customHeight="1" thickBot="1" x14ac:dyDescent="0.45">
      <c r="A62" s="1"/>
      <c r="B62" s="113" t="s">
        <v>87</v>
      </c>
      <c r="C62" s="114" t="s">
        <v>88</v>
      </c>
      <c r="D62" s="115" t="s">
        <v>50</v>
      </c>
      <c r="E62" s="116">
        <v>2.7900000000000001E-4</v>
      </c>
      <c r="F62" s="117"/>
      <c r="G62" s="56" t="s">
        <v>19</v>
      </c>
      <c r="H62" s="6"/>
    </row>
    <row r="63" spans="1:8" ht="17.100000000000001" customHeight="1" x14ac:dyDescent="0.4">
      <c r="A63" s="1"/>
      <c r="B63" s="122" t="s">
        <v>89</v>
      </c>
      <c r="C63" s="52" t="s">
        <v>90</v>
      </c>
      <c r="D63" s="123" t="s">
        <v>50</v>
      </c>
      <c r="E63" s="124">
        <v>0</v>
      </c>
      <c r="F63" s="125"/>
      <c r="G63" s="56" t="s">
        <v>19</v>
      </c>
      <c r="H63" s="6"/>
    </row>
    <row r="64" spans="1:8" ht="17.100000000000001" customHeight="1" x14ac:dyDescent="0.4">
      <c r="A64" s="1"/>
      <c r="B64" s="122" t="s">
        <v>91</v>
      </c>
      <c r="C64" s="52" t="s">
        <v>92</v>
      </c>
      <c r="D64" s="123" t="s">
        <v>50</v>
      </c>
      <c r="E64" s="126">
        <v>0</v>
      </c>
      <c r="F64" s="127"/>
      <c r="G64" s="56" t="s">
        <v>19</v>
      </c>
      <c r="H64" s="4"/>
    </row>
    <row r="65" spans="1:8" ht="17.100000000000001" customHeight="1" thickBot="1" x14ac:dyDescent="0.45">
      <c r="A65" s="1"/>
      <c r="B65" s="128" t="s">
        <v>93</v>
      </c>
      <c r="C65" s="129" t="s">
        <v>94</v>
      </c>
      <c r="D65" s="130" t="s">
        <v>50</v>
      </c>
      <c r="E65" s="131">
        <v>1.11E-4</v>
      </c>
      <c r="F65" s="132"/>
      <c r="G65" s="56" t="s">
        <v>19</v>
      </c>
      <c r="H65" s="6"/>
    </row>
    <row r="66" spans="1:8" ht="17.100000000000001" customHeight="1" x14ac:dyDescent="0.4">
      <c r="A66" s="1"/>
      <c r="B66" s="122" t="s">
        <v>95</v>
      </c>
      <c r="C66" s="133" t="s">
        <v>96</v>
      </c>
      <c r="D66" s="134" t="s">
        <v>50</v>
      </c>
      <c r="E66" s="124">
        <v>1.498E-3</v>
      </c>
      <c r="F66" s="125"/>
      <c r="G66" s="56" t="s">
        <v>19</v>
      </c>
      <c r="H66" s="6"/>
    </row>
    <row r="67" spans="1:8" ht="17.100000000000001" customHeight="1" thickBot="1" x14ac:dyDescent="0.45">
      <c r="A67" s="1"/>
      <c r="B67" s="113" t="s">
        <v>97</v>
      </c>
      <c r="C67" s="114" t="s">
        <v>98</v>
      </c>
      <c r="D67" s="115" t="s">
        <v>50</v>
      </c>
      <c r="E67" s="116">
        <v>1.256E-3</v>
      </c>
      <c r="F67" s="117"/>
      <c r="G67" s="56" t="s">
        <v>19</v>
      </c>
      <c r="H67" s="6"/>
    </row>
    <row r="68" spans="1:8" ht="17.100000000000001" customHeight="1" thickBot="1" x14ac:dyDescent="0.45">
      <c r="A68" s="1"/>
      <c r="B68" s="135" t="s">
        <v>99</v>
      </c>
      <c r="C68" s="136" t="s">
        <v>100</v>
      </c>
      <c r="D68" s="137" t="s">
        <v>50</v>
      </c>
      <c r="E68" s="138">
        <f>+E43+E48+E51+E54+E63+E64+E65+E66+E59</f>
        <v>1.0081E-2</v>
      </c>
      <c r="F68" s="139">
        <f>+F43+F48+F51+F54+F63+F64+F65+F66+F59</f>
        <v>0</v>
      </c>
      <c r="G68" s="56" t="s">
        <v>19</v>
      </c>
      <c r="H68" s="6"/>
    </row>
    <row r="69" spans="1:8" ht="17.399999999999999" thickBot="1" x14ac:dyDescent="0.45">
      <c r="A69" s="1"/>
      <c r="B69" s="140"/>
      <c r="C69" s="141"/>
      <c r="D69" s="142"/>
      <c r="E69" s="141"/>
      <c r="F69" s="141"/>
      <c r="G69" s="3"/>
      <c r="H69" s="6"/>
    </row>
    <row r="70" spans="1:8" ht="16.8" x14ac:dyDescent="0.4">
      <c r="A70" s="1"/>
      <c r="B70" s="143" t="s">
        <v>101</v>
      </c>
      <c r="C70" s="144" t="s">
        <v>102</v>
      </c>
      <c r="D70" s="145" t="s">
        <v>103</v>
      </c>
      <c r="E70" s="146">
        <v>0.01</v>
      </c>
      <c r="F70" s="147"/>
      <c r="G70" s="56" t="s">
        <v>19</v>
      </c>
      <c r="H70" s="6"/>
    </row>
    <row r="71" spans="1:8" ht="16.8" x14ac:dyDescent="0.4">
      <c r="A71" s="1"/>
      <c r="B71" s="148" t="s">
        <v>104</v>
      </c>
      <c r="C71" s="149" t="s">
        <v>105</v>
      </c>
      <c r="D71" s="150" t="s">
        <v>106</v>
      </c>
      <c r="E71" s="111">
        <v>9.4600000000000001E-4</v>
      </c>
      <c r="F71" s="151" t="s">
        <v>107</v>
      </c>
      <c r="G71" s="56" t="s">
        <v>19</v>
      </c>
      <c r="H71" s="152"/>
    </row>
    <row r="72" spans="1:8" ht="16.8" x14ac:dyDescent="0.4">
      <c r="A72" s="1"/>
      <c r="B72" s="148" t="s">
        <v>108</v>
      </c>
      <c r="C72" s="153" t="s">
        <v>109</v>
      </c>
      <c r="D72" s="150" t="s">
        <v>106</v>
      </c>
      <c r="E72" s="111">
        <v>9.4600000000000001E-4</v>
      </c>
      <c r="F72" s="151" t="s">
        <v>107</v>
      </c>
      <c r="G72" s="56" t="s">
        <v>19</v>
      </c>
      <c r="H72" s="6"/>
    </row>
    <row r="73" spans="1:8" ht="16.8" x14ac:dyDescent="0.4">
      <c r="A73" s="1"/>
      <c r="B73" s="148" t="s">
        <v>110</v>
      </c>
      <c r="C73" s="149" t="s">
        <v>111</v>
      </c>
      <c r="D73" s="150" t="s">
        <v>106</v>
      </c>
      <c r="E73" s="154" t="s">
        <v>107</v>
      </c>
      <c r="F73" s="112"/>
      <c r="G73" s="56" t="s">
        <v>19</v>
      </c>
      <c r="H73" s="155"/>
    </row>
    <row r="74" spans="1:8" ht="16.8" x14ac:dyDescent="0.4">
      <c r="A74" s="1"/>
      <c r="B74" s="148" t="s">
        <v>112</v>
      </c>
      <c r="C74" s="153" t="s">
        <v>113</v>
      </c>
      <c r="D74" s="150" t="s">
        <v>106</v>
      </c>
      <c r="E74" s="154" t="s">
        <v>107</v>
      </c>
      <c r="F74" s="112"/>
      <c r="G74" s="56" t="s">
        <v>19</v>
      </c>
      <c r="H74" s="6"/>
    </row>
    <row r="75" spans="1:8" ht="16.8" x14ac:dyDescent="0.4">
      <c r="A75" s="1"/>
      <c r="B75" s="148" t="s">
        <v>114</v>
      </c>
      <c r="C75" s="149" t="s">
        <v>115</v>
      </c>
      <c r="D75" s="150" t="s">
        <v>106</v>
      </c>
      <c r="E75" s="154" t="s">
        <v>107</v>
      </c>
      <c r="F75" s="112"/>
      <c r="G75" s="56" t="s">
        <v>19</v>
      </c>
      <c r="H75" s="155"/>
    </row>
    <row r="76" spans="1:8" ht="16.8" x14ac:dyDescent="0.4">
      <c r="A76" s="1"/>
      <c r="B76" s="148" t="s">
        <v>116</v>
      </c>
      <c r="C76" s="149" t="s">
        <v>117</v>
      </c>
      <c r="D76" s="150" t="s">
        <v>106</v>
      </c>
      <c r="E76" s="154" t="s">
        <v>107</v>
      </c>
      <c r="F76" s="112"/>
      <c r="G76" s="56" t="s">
        <v>19</v>
      </c>
      <c r="H76" s="6"/>
    </row>
    <row r="77" spans="1:8" ht="16.8" x14ac:dyDescent="0.4">
      <c r="A77" s="1"/>
      <c r="B77" s="148" t="s">
        <v>118</v>
      </c>
      <c r="C77" s="149" t="s">
        <v>119</v>
      </c>
      <c r="D77" s="150" t="s">
        <v>106</v>
      </c>
      <c r="E77" s="126">
        <v>0</v>
      </c>
      <c r="F77" s="112"/>
      <c r="G77" s="56" t="s">
        <v>19</v>
      </c>
      <c r="H77" s="13"/>
    </row>
    <row r="78" spans="1:8" ht="17.399999999999999" thickBot="1" x14ac:dyDescent="0.45">
      <c r="A78" s="1"/>
      <c r="B78" s="156" t="s">
        <v>120</v>
      </c>
      <c r="C78" s="157" t="s">
        <v>121</v>
      </c>
      <c r="D78" s="158" t="s">
        <v>106</v>
      </c>
      <c r="E78" s="116">
        <v>9.4600000000000001E-4</v>
      </c>
      <c r="F78" s="132"/>
      <c r="G78" s="56" t="s">
        <v>19</v>
      </c>
      <c r="H78" s="13"/>
    </row>
    <row r="79" spans="1:8" ht="16.8" x14ac:dyDescent="0.4">
      <c r="A79" s="1"/>
      <c r="B79" s="29"/>
      <c r="C79" s="1"/>
      <c r="D79" s="1"/>
      <c r="E79" s="1"/>
      <c r="F79" s="1"/>
      <c r="G79" s="56"/>
      <c r="H79" s="6"/>
    </row>
    <row r="80" spans="1:8" ht="16.8" x14ac:dyDescent="0.4">
      <c r="A80" s="1"/>
      <c r="B80" s="29" t="s">
        <v>122</v>
      </c>
      <c r="C80" s="1"/>
      <c r="D80" s="1"/>
      <c r="E80" s="1"/>
      <c r="F80" s="1"/>
      <c r="G80" s="3"/>
      <c r="H80" s="6"/>
    </row>
    <row r="81" spans="1:8" ht="16.8" x14ac:dyDescent="0.4">
      <c r="A81" s="1"/>
      <c r="B81" s="159" t="s">
        <v>123</v>
      </c>
      <c r="C81" s="160"/>
      <c r="D81" s="1"/>
      <c r="E81" s="1"/>
      <c r="F81" s="1"/>
      <c r="G81" s="3"/>
      <c r="H81" s="6"/>
    </row>
    <row r="82" spans="1:8" ht="16.8" x14ac:dyDescent="0.4">
      <c r="A82" s="1"/>
      <c r="B82" s="159" t="s">
        <v>124</v>
      </c>
      <c r="C82" s="1"/>
      <c r="D82" s="1"/>
      <c r="E82" s="1"/>
      <c r="F82" s="1"/>
      <c r="G82" s="161"/>
      <c r="H82" s="6"/>
    </row>
    <row r="83" spans="1:8" ht="16.8" x14ac:dyDescent="0.4">
      <c r="A83" s="1"/>
      <c r="B83" s="159" t="s">
        <v>125</v>
      </c>
      <c r="C83" s="1"/>
      <c r="D83" s="1"/>
      <c r="E83" s="1"/>
      <c r="F83" s="1"/>
      <c r="G83" s="3"/>
      <c r="H83" s="6"/>
    </row>
    <row r="84" spans="1:8" ht="16.8" x14ac:dyDescent="0.4">
      <c r="A84" s="1"/>
      <c r="B84" s="159" t="s">
        <v>126</v>
      </c>
      <c r="C84" s="1"/>
      <c r="D84" s="1"/>
      <c r="E84" s="1"/>
      <c r="F84" s="1"/>
      <c r="G84" s="3"/>
      <c r="H84" s="6"/>
    </row>
    <row r="85" spans="1:8" ht="16.8" x14ac:dyDescent="0.4">
      <c r="A85" s="1"/>
      <c r="B85" s="159" t="s">
        <v>127</v>
      </c>
      <c r="C85" s="1"/>
      <c r="D85" s="1"/>
      <c r="E85" s="1"/>
      <c r="F85" s="1"/>
      <c r="G85" s="3"/>
      <c r="H85" s="6"/>
    </row>
    <row r="86" spans="1:8" ht="16.8" x14ac:dyDescent="0.4">
      <c r="A86" s="1"/>
      <c r="B86" s="160"/>
      <c r="C86" s="1"/>
      <c r="D86" s="1"/>
      <c r="E86" s="1"/>
      <c r="F86" s="1"/>
      <c r="G86" s="3"/>
      <c r="H86" s="6"/>
    </row>
    <row r="87" spans="1:8" ht="17.399999999999999" thickBot="1" x14ac:dyDescent="0.45">
      <c r="A87" s="1"/>
      <c r="B87" s="50" t="s">
        <v>128</v>
      </c>
      <c r="C87" s="1"/>
      <c r="D87" s="1"/>
      <c r="E87" s="1"/>
      <c r="F87" s="1"/>
      <c r="G87" s="3"/>
      <c r="H87" s="6"/>
    </row>
    <row r="88" spans="1:8" ht="21" thickBot="1" x14ac:dyDescent="0.45">
      <c r="A88" s="1"/>
      <c r="B88" s="162" t="s">
        <v>129</v>
      </c>
      <c r="C88" s="163"/>
      <c r="D88" s="163"/>
      <c r="E88" s="163"/>
      <c r="F88" s="164"/>
      <c r="G88" s="165"/>
      <c r="H88" s="155"/>
    </row>
    <row r="89" spans="1:8" ht="16.8" x14ac:dyDescent="0.4">
      <c r="A89" s="1"/>
      <c r="B89" s="166"/>
      <c r="C89" s="89" t="s">
        <v>130</v>
      </c>
      <c r="D89" s="167" t="s">
        <v>131</v>
      </c>
      <c r="E89" s="91" t="s">
        <v>32</v>
      </c>
      <c r="F89" s="92" t="s">
        <v>33</v>
      </c>
      <c r="G89" s="168"/>
      <c r="H89" s="6"/>
    </row>
    <row r="90" spans="1:8" ht="16.8" x14ac:dyDescent="0.4">
      <c r="A90" s="1"/>
      <c r="B90" s="169"/>
      <c r="C90" s="94"/>
      <c r="D90" s="170"/>
      <c r="E90" s="96" t="s">
        <v>46</v>
      </c>
      <c r="F90" s="97" t="s">
        <v>46</v>
      </c>
      <c r="G90" s="168"/>
      <c r="H90" s="6"/>
    </row>
    <row r="91" spans="1:8" ht="17.399999999999999" thickBot="1" x14ac:dyDescent="0.45">
      <c r="A91" s="1"/>
      <c r="B91" s="171">
        <v>1</v>
      </c>
      <c r="C91" s="172">
        <v>2</v>
      </c>
      <c r="D91" s="172" t="s">
        <v>47</v>
      </c>
      <c r="E91" s="173" t="s">
        <v>132</v>
      </c>
      <c r="F91" s="174" t="s">
        <v>133</v>
      </c>
      <c r="G91" s="168"/>
      <c r="H91" s="6"/>
    </row>
    <row r="92" spans="1:8" ht="16.8" x14ac:dyDescent="0.4">
      <c r="A92" s="1"/>
      <c r="B92" s="175" t="s">
        <v>134</v>
      </c>
      <c r="C92" s="176" t="s">
        <v>135</v>
      </c>
      <c r="D92" s="177" t="s">
        <v>136</v>
      </c>
      <c r="E92" s="106">
        <f>+IFERROR(+IF(E71&lt;&gt;0,E68/E71,IF(E78&lt;&gt;0,E68/E78,E68/E77))," ")</f>
        <v>10.656448202959831</v>
      </c>
      <c r="F92" s="107" t="str">
        <f>IFERROR(IF((F73+F75)&lt;&gt;0,F68/(F73+F75),IF(F77&lt;&gt;0,F68/F77,F68/F78)),"  ")</f>
        <v xml:space="preserve">  </v>
      </c>
      <c r="G92" s="56" t="s">
        <v>19</v>
      </c>
      <c r="H92" s="4"/>
    </row>
    <row r="93" spans="1:8" ht="16.8" x14ac:dyDescent="0.4">
      <c r="A93" s="1"/>
      <c r="B93" s="148" t="s">
        <v>137</v>
      </c>
      <c r="C93" s="178" t="s">
        <v>138</v>
      </c>
      <c r="D93" s="150" t="s">
        <v>50</v>
      </c>
      <c r="E93" s="179">
        <f>IFERROR(+E94+E95,0)</f>
        <v>0</v>
      </c>
      <c r="F93" s="180">
        <f>IFERROR(+F94+F95,0)</f>
        <v>0</v>
      </c>
      <c r="G93" s="56" t="s">
        <v>19</v>
      </c>
      <c r="H93" s="181"/>
    </row>
    <row r="94" spans="1:8" ht="30" x14ac:dyDescent="0.4">
      <c r="A94" s="1"/>
      <c r="B94" s="182" t="s">
        <v>139</v>
      </c>
      <c r="C94" s="149" t="s">
        <v>140</v>
      </c>
      <c r="D94" s="150" t="s">
        <v>50</v>
      </c>
      <c r="E94" s="111">
        <v>0</v>
      </c>
      <c r="F94" s="112"/>
      <c r="G94" s="56" t="s">
        <v>19</v>
      </c>
      <c r="H94" s="4"/>
    </row>
    <row r="95" spans="1:8" ht="30" x14ac:dyDescent="0.4">
      <c r="A95" s="1"/>
      <c r="B95" s="182" t="s">
        <v>141</v>
      </c>
      <c r="C95" s="149" t="s">
        <v>142</v>
      </c>
      <c r="D95" s="150" t="s">
        <v>50</v>
      </c>
      <c r="E95" s="111">
        <v>0</v>
      </c>
      <c r="F95" s="112"/>
      <c r="G95" s="56" t="s">
        <v>19</v>
      </c>
      <c r="H95" s="6"/>
    </row>
    <row r="96" spans="1:8" ht="16.8" x14ac:dyDescent="0.4">
      <c r="A96" s="1"/>
      <c r="B96" s="148" t="s">
        <v>143</v>
      </c>
      <c r="C96" s="178" t="s">
        <v>144</v>
      </c>
      <c r="D96" s="150" t="s">
        <v>50</v>
      </c>
      <c r="E96" s="179">
        <f>IFERROR(+E68+E93,0)</f>
        <v>1.0081E-2</v>
      </c>
      <c r="F96" s="180">
        <f>IFERROR(+F68+F93,0)</f>
        <v>0</v>
      </c>
      <c r="G96" s="56" t="s">
        <v>19</v>
      </c>
      <c r="H96" s="181"/>
    </row>
    <row r="97" spans="1:11" ht="16.8" x14ac:dyDescent="0.4">
      <c r="A97" s="1"/>
      <c r="B97" s="148" t="s">
        <v>145</v>
      </c>
      <c r="C97" s="149" t="s">
        <v>146</v>
      </c>
      <c r="D97" s="150" t="s">
        <v>50</v>
      </c>
      <c r="E97" s="111">
        <v>9.5420000000000001E-3</v>
      </c>
      <c r="F97" s="112"/>
      <c r="G97" s="56" t="s">
        <v>19</v>
      </c>
      <c r="H97" s="6"/>
    </row>
    <row r="98" spans="1:11" ht="27" customHeight="1" x14ac:dyDescent="0.4">
      <c r="A98" s="1"/>
      <c r="B98" s="148" t="s">
        <v>147</v>
      </c>
      <c r="C98" s="183" t="s">
        <v>148</v>
      </c>
      <c r="D98" s="150" t="s">
        <v>149</v>
      </c>
      <c r="E98" s="184">
        <f>IFERROR(+(E97/E96)*100," ")</f>
        <v>94.653308203551234</v>
      </c>
      <c r="F98" s="185" t="str">
        <f>IFERROR(+(F97/F96)*100," ")</f>
        <v xml:space="preserve"> </v>
      </c>
      <c r="G98" s="56" t="s">
        <v>19</v>
      </c>
      <c r="H98" s="6"/>
    </row>
    <row r="99" spans="1:11" ht="16.8" x14ac:dyDescent="0.4">
      <c r="A99" s="1"/>
      <c r="B99" s="148" t="s">
        <v>150</v>
      </c>
      <c r="C99" s="178" t="s">
        <v>151</v>
      </c>
      <c r="D99" s="150" t="s">
        <v>50</v>
      </c>
      <c r="E99" s="186">
        <f>+IF(E35-E55-E56&gt;=0,E35-E55-E56,"0,000000")</f>
        <v>5.5519999999999996E-3</v>
      </c>
      <c r="F99" s="187">
        <f>+IF(F35-F55-F56&gt;=0,F35-F55-F56,"0,000000")</f>
        <v>0</v>
      </c>
      <c r="G99" s="56" t="s">
        <v>19</v>
      </c>
      <c r="H99" s="4"/>
      <c r="K99" s="188"/>
    </row>
    <row r="100" spans="1:11" ht="16.8" x14ac:dyDescent="0.4">
      <c r="A100" s="1"/>
      <c r="B100" s="148" t="s">
        <v>152</v>
      </c>
      <c r="C100" s="149" t="s">
        <v>153</v>
      </c>
      <c r="D100" s="150" t="s">
        <v>50</v>
      </c>
      <c r="E100" s="189">
        <f>IFERROR(+E97-E99," ")</f>
        <v>3.9900000000000005E-3</v>
      </c>
      <c r="F100" s="180">
        <f>IFERROR(+F97-F99," ")</f>
        <v>0</v>
      </c>
      <c r="G100" s="56" t="s">
        <v>19</v>
      </c>
      <c r="H100" s="6"/>
    </row>
    <row r="101" spans="1:11" ht="16.8" x14ac:dyDescent="0.4">
      <c r="A101" s="1"/>
      <c r="B101" s="148" t="s">
        <v>154</v>
      </c>
      <c r="C101" s="149" t="s">
        <v>155</v>
      </c>
      <c r="D101" s="150" t="s">
        <v>50</v>
      </c>
      <c r="E101" s="179">
        <f>IFERROR(+E96+E97," ")</f>
        <v>1.9623000000000002E-2</v>
      </c>
      <c r="F101" s="180">
        <f>IFERROR(+F96+F97," ")</f>
        <v>0</v>
      </c>
      <c r="G101" s="56" t="s">
        <v>19</v>
      </c>
      <c r="H101" s="6"/>
    </row>
    <row r="102" spans="1:11" ht="16.8" x14ac:dyDescent="0.4">
      <c r="A102" s="1"/>
      <c r="B102" s="190" t="s">
        <v>156</v>
      </c>
      <c r="C102" s="149" t="s">
        <v>157</v>
      </c>
      <c r="D102" s="150" t="s">
        <v>106</v>
      </c>
      <c r="E102" s="111">
        <f>+IF(E71&lt;&gt;0,E71,IF(E78&lt;&gt;0,E78,E77))</f>
        <v>9.4600000000000001E-4</v>
      </c>
      <c r="F102" s="112">
        <f>+IF((F73+F75)&lt;&gt;0,F73+F75,IF(F77&lt;&gt;0,F77,F78))</f>
        <v>0</v>
      </c>
      <c r="G102" s="56" t="s">
        <v>19</v>
      </c>
      <c r="H102" s="191"/>
    </row>
    <row r="103" spans="1:11" ht="16.8" x14ac:dyDescent="0.4">
      <c r="A103" s="1"/>
      <c r="B103" s="148" t="s">
        <v>158</v>
      </c>
      <c r="C103" s="149" t="s">
        <v>159</v>
      </c>
      <c r="D103" s="150" t="s">
        <v>136</v>
      </c>
      <c r="E103" s="184">
        <f>IFERROR(FLOOR(+E101/E102,0.01)," ")</f>
        <v>20.740000000000002</v>
      </c>
      <c r="F103" s="185" t="str">
        <f>IFERROR(FLOOR(+F101/F102,0.01)," ")</f>
        <v xml:space="preserve"> </v>
      </c>
      <c r="G103" s="56" t="s">
        <v>19</v>
      </c>
      <c r="H103" s="6"/>
    </row>
    <row r="104" spans="1:11" ht="16.8" x14ac:dyDescent="0.4">
      <c r="A104" s="1"/>
      <c r="B104" s="148" t="s">
        <v>160</v>
      </c>
      <c r="C104" s="149" t="s">
        <v>161</v>
      </c>
      <c r="D104" s="150" t="s">
        <v>136</v>
      </c>
      <c r="E104" s="192">
        <v>22.81</v>
      </c>
      <c r="F104" s="193"/>
      <c r="G104" s="56" t="s">
        <v>19</v>
      </c>
      <c r="H104" s="6"/>
    </row>
    <row r="105" spans="1:11" ht="17.399999999999999" thickBot="1" x14ac:dyDescent="0.45">
      <c r="A105" s="1"/>
      <c r="B105" s="156" t="s">
        <v>162</v>
      </c>
      <c r="C105" s="157" t="s">
        <v>163</v>
      </c>
      <c r="D105" s="158" t="s">
        <v>136</v>
      </c>
      <c r="E105" s="194">
        <f>IFERROR(FLOOR(+IF((E55+E56)&lt;E34,(E68-E55-E56-E58+E34+E119)/E102,(E68-E112+E119)/E102),0.01)," ")</f>
        <v>16.52</v>
      </c>
      <c r="F105" s="195" t="str">
        <f>IFERROR(FLOOR(+IF((F55+F56)&lt;F34,(F68-F55-F56-F58+F34+F119)/F102,(F68-F112+F119)/F102),0.01)," ")</f>
        <v xml:space="preserve"> </v>
      </c>
      <c r="G105" s="56" t="s">
        <v>19</v>
      </c>
      <c r="H105" s="6"/>
    </row>
    <row r="106" spans="1:11" ht="17.25" customHeight="1" x14ac:dyDescent="0.4">
      <c r="A106" s="1"/>
      <c r="B106" s="140"/>
      <c r="C106" s="141"/>
      <c r="D106" s="142"/>
      <c r="E106" s="141"/>
      <c r="F106" s="141"/>
      <c r="G106" s="196"/>
      <c r="H106" s="52"/>
    </row>
    <row r="107" spans="1:11" ht="19.8" thickBot="1" x14ac:dyDescent="0.45">
      <c r="A107" s="1"/>
      <c r="B107" s="50" t="s">
        <v>164</v>
      </c>
      <c r="C107" s="1"/>
      <c r="D107" s="1"/>
      <c r="E107" s="1"/>
      <c r="F107" s="1"/>
      <c r="G107" s="13" t="s">
        <v>165</v>
      </c>
      <c r="H107" s="6"/>
    </row>
    <row r="108" spans="1:11" ht="21" thickBot="1" x14ac:dyDescent="0.45">
      <c r="A108" s="1"/>
      <c r="B108" s="162" t="s">
        <v>166</v>
      </c>
      <c r="C108" s="163"/>
      <c r="D108" s="163"/>
      <c r="E108" s="163"/>
      <c r="F108" s="164"/>
      <c r="G108" s="3"/>
      <c r="H108" s="6"/>
    </row>
    <row r="109" spans="1:11" ht="25.5" customHeight="1" x14ac:dyDescent="0.4">
      <c r="A109" s="1"/>
      <c r="B109" s="197" t="s">
        <v>43</v>
      </c>
      <c r="C109" s="167" t="s">
        <v>167</v>
      </c>
      <c r="D109" s="167" t="s">
        <v>168</v>
      </c>
      <c r="E109" s="91" t="s">
        <v>32</v>
      </c>
      <c r="F109" s="92" t="s">
        <v>33</v>
      </c>
      <c r="G109" s="3"/>
      <c r="H109" s="6"/>
    </row>
    <row r="110" spans="1:11" ht="30.6" thickBot="1" x14ac:dyDescent="0.45">
      <c r="A110" s="1"/>
      <c r="B110" s="198"/>
      <c r="C110" s="199"/>
      <c r="D110" s="199"/>
      <c r="E110" s="200" t="s">
        <v>169</v>
      </c>
      <c r="F110" s="201" t="s">
        <v>169</v>
      </c>
      <c r="G110" s="13"/>
      <c r="H110" s="6"/>
    </row>
    <row r="111" spans="1:11" ht="17.399999999999999" thickBot="1" x14ac:dyDescent="0.45">
      <c r="A111" s="1"/>
      <c r="B111" s="202">
        <v>1</v>
      </c>
      <c r="C111" s="203">
        <v>2</v>
      </c>
      <c r="D111" s="203" t="s">
        <v>47</v>
      </c>
      <c r="E111" s="203">
        <v>3</v>
      </c>
      <c r="F111" s="204">
        <v>4</v>
      </c>
      <c r="G111" s="13"/>
      <c r="H111" s="6"/>
    </row>
    <row r="112" spans="1:11" ht="27.9" customHeight="1" x14ac:dyDescent="0.4">
      <c r="A112" s="1"/>
      <c r="B112" s="205" t="s">
        <v>79</v>
      </c>
      <c r="C112" s="144" t="s">
        <v>170</v>
      </c>
      <c r="D112" s="145" t="s">
        <v>50</v>
      </c>
      <c r="E112" s="206">
        <v>0</v>
      </c>
      <c r="F112" s="207"/>
      <c r="G112" s="56" t="s">
        <v>19</v>
      </c>
      <c r="H112" s="6"/>
    </row>
    <row r="113" spans="1:8" ht="30" x14ac:dyDescent="0.4">
      <c r="A113" s="1"/>
      <c r="B113" s="208" t="s">
        <v>171</v>
      </c>
      <c r="C113" s="209" t="s">
        <v>172</v>
      </c>
      <c r="D113" s="177" t="s">
        <v>50</v>
      </c>
      <c r="E113" s="111">
        <v>0</v>
      </c>
      <c r="F113" s="112"/>
      <c r="G113" s="56" t="s">
        <v>19</v>
      </c>
      <c r="H113" s="6"/>
    </row>
    <row r="114" spans="1:8" ht="45" x14ac:dyDescent="0.4">
      <c r="A114" s="1"/>
      <c r="B114" s="182" t="s">
        <v>173</v>
      </c>
      <c r="C114" s="210" t="s">
        <v>174</v>
      </c>
      <c r="D114" s="150" t="s">
        <v>50</v>
      </c>
      <c r="E114" s="111">
        <v>0</v>
      </c>
      <c r="F114" s="112"/>
      <c r="G114" s="56" t="s">
        <v>19</v>
      </c>
      <c r="H114" s="6"/>
    </row>
    <row r="115" spans="1:8" ht="45" x14ac:dyDescent="0.4">
      <c r="A115" s="1"/>
      <c r="B115" s="182" t="s">
        <v>175</v>
      </c>
      <c r="C115" s="210" t="s">
        <v>176</v>
      </c>
      <c r="D115" s="150" t="s">
        <v>50</v>
      </c>
      <c r="E115" s="111">
        <v>0</v>
      </c>
      <c r="F115" s="112"/>
      <c r="G115" s="56" t="s">
        <v>19</v>
      </c>
      <c r="H115" s="6"/>
    </row>
    <row r="116" spans="1:8" ht="30" x14ac:dyDescent="0.4">
      <c r="A116" s="1"/>
      <c r="B116" s="182" t="s">
        <v>177</v>
      </c>
      <c r="C116" s="210" t="s">
        <v>178</v>
      </c>
      <c r="D116" s="150" t="s">
        <v>50</v>
      </c>
      <c r="E116" s="111">
        <v>0</v>
      </c>
      <c r="F116" s="112"/>
      <c r="G116" s="56" t="s">
        <v>19</v>
      </c>
      <c r="H116" s="6"/>
    </row>
    <row r="117" spans="1:8" ht="27.9" customHeight="1" x14ac:dyDescent="0.4">
      <c r="A117" s="1"/>
      <c r="B117" s="182" t="s">
        <v>179</v>
      </c>
      <c r="C117" s="210" t="s">
        <v>180</v>
      </c>
      <c r="D117" s="150" t="s">
        <v>50</v>
      </c>
      <c r="E117" s="179">
        <f>+E112-E113-E114-E115-E116</f>
        <v>0</v>
      </c>
      <c r="F117" s="180">
        <f>+F112-F113-F114-F115-F116</f>
        <v>0</v>
      </c>
      <c r="G117" s="56" t="s">
        <v>19</v>
      </c>
      <c r="H117" s="6"/>
    </row>
    <row r="118" spans="1:8" ht="30" x14ac:dyDescent="0.4">
      <c r="A118" s="1"/>
      <c r="B118" s="182" t="s">
        <v>181</v>
      </c>
      <c r="C118" s="210" t="s">
        <v>182</v>
      </c>
      <c r="D118" s="150" t="s">
        <v>50</v>
      </c>
      <c r="E118" s="111">
        <v>0</v>
      </c>
      <c r="F118" s="112"/>
      <c r="G118" s="56" t="s">
        <v>19</v>
      </c>
      <c r="H118" s="6"/>
    </row>
    <row r="119" spans="1:8" ht="45" x14ac:dyDescent="0.4">
      <c r="A119" s="1"/>
      <c r="B119" s="182" t="s">
        <v>183</v>
      </c>
      <c r="C119" s="183" t="s">
        <v>184</v>
      </c>
      <c r="D119" s="150" t="s">
        <v>50</v>
      </c>
      <c r="E119" s="179">
        <f>IFERROR(+IF((E113+E114)&lt;(E120),E115+E116+E120,E113+E114+E115+E116),"  ")</f>
        <v>0</v>
      </c>
      <c r="F119" s="180">
        <f>IFERROR(+IF((F113+F114)&lt;(F120),F115+F116+F120,F113+F114+F115+F116)," ")</f>
        <v>0</v>
      </c>
      <c r="G119" s="56" t="s">
        <v>19</v>
      </c>
      <c r="H119" s="6"/>
    </row>
    <row r="120" spans="1:8" ht="30" x14ac:dyDescent="0.4">
      <c r="A120" s="1"/>
      <c r="B120" s="182" t="s">
        <v>185</v>
      </c>
      <c r="C120" s="183" t="s">
        <v>186</v>
      </c>
      <c r="D120" s="150" t="s">
        <v>50</v>
      </c>
      <c r="E120" s="111">
        <v>0</v>
      </c>
      <c r="F120" s="112"/>
      <c r="G120" s="56" t="s">
        <v>19</v>
      </c>
      <c r="H120" s="6"/>
    </row>
    <row r="121" spans="1:8" ht="30.6" thickBot="1" x14ac:dyDescent="0.45">
      <c r="A121" s="1"/>
      <c r="B121" s="211" t="s">
        <v>187</v>
      </c>
      <c r="C121" s="212" t="s">
        <v>188</v>
      </c>
      <c r="D121" s="158" t="s">
        <v>50</v>
      </c>
      <c r="E121" s="116">
        <v>0</v>
      </c>
      <c r="F121" s="117"/>
      <c r="G121" s="56" t="s">
        <v>19</v>
      </c>
      <c r="H121" s="6"/>
    </row>
    <row r="122" spans="1:8" ht="19.2" x14ac:dyDescent="0.4">
      <c r="A122" s="1"/>
      <c r="B122" s="86"/>
      <c r="C122" s="1"/>
      <c r="D122" s="1"/>
      <c r="E122" s="1"/>
      <c r="F122" s="1"/>
      <c r="G122" s="3"/>
      <c r="H122" s="6"/>
    </row>
    <row r="123" spans="1:8" ht="16.8" x14ac:dyDescent="0.4">
      <c r="A123" s="1"/>
      <c r="B123" s="213"/>
      <c r="C123" s="1"/>
      <c r="D123" s="214"/>
      <c r="E123" s="215"/>
      <c r="F123" s="214"/>
      <c r="G123" s="216"/>
      <c r="H123" s="217"/>
    </row>
    <row r="124" spans="1:8" ht="17.399999999999999" thickBot="1" x14ac:dyDescent="0.45">
      <c r="A124" s="1"/>
      <c r="B124" s="50" t="s">
        <v>189</v>
      </c>
      <c r="C124" s="218"/>
      <c r="D124" s="218"/>
      <c r="E124" s="214"/>
      <c r="F124" s="214"/>
      <c r="G124" s="219"/>
      <c r="H124" s="217"/>
    </row>
    <row r="125" spans="1:8" ht="44.1" customHeight="1" thickBot="1" x14ac:dyDescent="0.45">
      <c r="A125" s="1"/>
      <c r="B125" s="220" t="str">
        <f>+IF(AND([1]Identifikace!D21="Prosím vyberte",[1]Identifikace!N21="Prosím vyberte"),"Vyplňte, prosím, v listu Identifikace, zda uplatňujete dvousložkovou formu ceny.",IF(OR([1]Identifikace!D21="ano",[1]Identifikace!N21="ano"),"V listu Identifikace jste uvedli, že uplatňujete DVOUSLOŽKOVOU FORMU CENY, vyplňte, prosím, tuto tabulku.",IF([1]Identifikace!D21=[1]Identifikace!N21="ne""V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221"/>
      <c r="D125" s="221"/>
      <c r="E125" s="221"/>
      <c r="F125" s="222"/>
      <c r="G125" s="219"/>
      <c r="H125" s="217"/>
    </row>
    <row r="126" spans="1:8" ht="17.399999999999999" thickBot="1" x14ac:dyDescent="0.45">
      <c r="A126" s="1"/>
      <c r="B126" s="50"/>
      <c r="C126" s="218"/>
      <c r="D126" s="218"/>
      <c r="E126" s="214"/>
      <c r="F126" s="214"/>
      <c r="G126" s="219"/>
      <c r="H126" s="217"/>
    </row>
    <row r="127" spans="1:8" ht="56.25" customHeight="1" thickBot="1" x14ac:dyDescent="0.45">
      <c r="A127" s="1"/>
      <c r="B127" s="223" t="s">
        <v>190</v>
      </c>
      <c r="C127" s="163"/>
      <c r="D127" s="163"/>
      <c r="E127" s="163"/>
      <c r="F127" s="164"/>
      <c r="G127" s="165"/>
      <c r="H127" s="152"/>
    </row>
    <row r="128" spans="1:8" ht="16.8" x14ac:dyDescent="0.4">
      <c r="A128" s="1"/>
      <c r="B128" s="169"/>
      <c r="C128" s="94" t="s">
        <v>130</v>
      </c>
      <c r="D128" s="94" t="s">
        <v>131</v>
      </c>
      <c r="E128" s="224" t="s">
        <v>32</v>
      </c>
      <c r="F128" s="225" t="s">
        <v>33</v>
      </c>
      <c r="G128" s="226"/>
      <c r="H128" s="6"/>
    </row>
    <row r="129" spans="1:8" ht="16.8" x14ac:dyDescent="0.4">
      <c r="A129" s="1"/>
      <c r="B129" s="169"/>
      <c r="C129" s="94"/>
      <c r="D129" s="94"/>
      <c r="E129" s="96" t="s">
        <v>46</v>
      </c>
      <c r="F129" s="97" t="s">
        <v>46</v>
      </c>
      <c r="G129" s="226"/>
      <c r="H129" s="6"/>
    </row>
    <row r="130" spans="1:8" ht="17.399999999999999" thickBot="1" x14ac:dyDescent="0.45">
      <c r="A130" s="1"/>
      <c r="B130" s="227">
        <v>1</v>
      </c>
      <c r="C130" s="173">
        <v>2</v>
      </c>
      <c r="D130" s="173" t="s">
        <v>47</v>
      </c>
      <c r="E130" s="173">
        <v>3</v>
      </c>
      <c r="F130" s="174">
        <v>4</v>
      </c>
      <c r="G130" s="226"/>
      <c r="H130" s="6"/>
    </row>
    <row r="131" spans="1:8" ht="30" x14ac:dyDescent="0.4">
      <c r="A131" s="1"/>
      <c r="B131" s="143" t="s">
        <v>191</v>
      </c>
      <c r="C131" s="144" t="s">
        <v>192</v>
      </c>
      <c r="D131" s="145" t="s">
        <v>50</v>
      </c>
      <c r="E131" s="206"/>
      <c r="F131" s="207"/>
      <c r="G131" s="56" t="s">
        <v>19</v>
      </c>
      <c r="H131" s="6"/>
    </row>
    <row r="132" spans="1:8" ht="30" x14ac:dyDescent="0.4">
      <c r="A132" s="1"/>
      <c r="B132" s="148" t="s">
        <v>193</v>
      </c>
      <c r="C132" s="149" t="s">
        <v>194</v>
      </c>
      <c r="D132" s="150" t="s">
        <v>149</v>
      </c>
      <c r="E132" s="184">
        <f>IFERROR(+(E131/E101)*100,"  ")</f>
        <v>0</v>
      </c>
      <c r="F132" s="185" t="str">
        <f>IFERROR(+(F131/F101)*100,"  ")</f>
        <v xml:space="preserve">  </v>
      </c>
      <c r="G132" s="56" t="s">
        <v>19</v>
      </c>
      <c r="H132" s="6"/>
    </row>
    <row r="133" spans="1:8" ht="30" x14ac:dyDescent="0.4">
      <c r="A133" s="1"/>
      <c r="B133" s="148" t="s">
        <v>195</v>
      </c>
      <c r="C133" s="149" t="s">
        <v>196</v>
      </c>
      <c r="D133" s="150" t="s">
        <v>50</v>
      </c>
      <c r="E133" s="179" t="str">
        <f>IF(E131&lt;&gt;0,E101-E131," ")</f>
        <v xml:space="preserve"> </v>
      </c>
      <c r="F133" s="180" t="str">
        <f>IF(F131&lt;&gt;0,F101-F131," ")</f>
        <v xml:space="preserve"> </v>
      </c>
      <c r="G133" s="56" t="s">
        <v>19</v>
      </c>
      <c r="H133" s="6"/>
    </row>
    <row r="134" spans="1:8" ht="27.9" customHeight="1" x14ac:dyDescent="0.4">
      <c r="A134" s="1"/>
      <c r="B134" s="148" t="s">
        <v>197</v>
      </c>
      <c r="C134" s="149" t="s">
        <v>198</v>
      </c>
      <c r="D134" s="150" t="s">
        <v>50</v>
      </c>
      <c r="E134" s="179" t="str">
        <f>IFERROR(IF(E132&lt;&gt;0,E96*(1-(E132/100))," "),"  ")</f>
        <v xml:space="preserve"> </v>
      </c>
      <c r="F134" s="180" t="str">
        <f>IFERROR(IF(F132&lt;&gt;0,F96*(1-(F132/100))," "),"  ")</f>
        <v xml:space="preserve">  </v>
      </c>
      <c r="G134" s="56" t="s">
        <v>19</v>
      </c>
      <c r="H134" s="6"/>
    </row>
    <row r="135" spans="1:8" ht="27.9" customHeight="1" x14ac:dyDescent="0.4">
      <c r="A135" s="1"/>
      <c r="B135" s="148" t="s">
        <v>199</v>
      </c>
      <c r="C135" s="149" t="s">
        <v>200</v>
      </c>
      <c r="D135" s="150" t="s">
        <v>50</v>
      </c>
      <c r="E135" s="179" t="str">
        <f>IFERROR(+E133-E134," ")</f>
        <v xml:space="preserve"> </v>
      </c>
      <c r="F135" s="180" t="str">
        <f>IFERROR(+F133-F134," ")</f>
        <v xml:space="preserve"> </v>
      </c>
      <c r="G135" s="56" t="s">
        <v>19</v>
      </c>
      <c r="H135" s="6"/>
    </row>
    <row r="136" spans="1:8" ht="27.9" customHeight="1" x14ac:dyDescent="0.4">
      <c r="A136" s="1"/>
      <c r="B136" s="148" t="s">
        <v>201</v>
      </c>
      <c r="C136" s="228" t="s">
        <v>202</v>
      </c>
      <c r="D136" s="150" t="s">
        <v>136</v>
      </c>
      <c r="E136" s="184" t="str">
        <f>IFERROR(FLOOR(+E133/E102,0.01)," ")</f>
        <v xml:space="preserve"> </v>
      </c>
      <c r="F136" s="185" t="str">
        <f>IFERROR(FLOOR(+F133/F102,0.01)," ")</f>
        <v xml:space="preserve"> </v>
      </c>
      <c r="G136" s="56" t="s">
        <v>19</v>
      </c>
      <c r="H136" s="6"/>
    </row>
    <row r="137" spans="1:8" ht="27.9" customHeight="1" x14ac:dyDescent="0.4">
      <c r="A137" s="1"/>
      <c r="B137" s="148" t="s">
        <v>203</v>
      </c>
      <c r="C137" s="228" t="s">
        <v>204</v>
      </c>
      <c r="D137" s="150" t="s">
        <v>136</v>
      </c>
      <c r="E137" s="192"/>
      <c r="F137" s="193"/>
      <c r="G137" s="56" t="s">
        <v>19</v>
      </c>
      <c r="H137" s="6"/>
    </row>
    <row r="138" spans="1:8" ht="40.5" customHeight="1" thickBot="1" x14ac:dyDescent="0.45">
      <c r="A138" s="1"/>
      <c r="B138" s="229" t="s">
        <v>205</v>
      </c>
      <c r="C138" s="230" t="s">
        <v>206</v>
      </c>
      <c r="D138" s="231"/>
      <c r="E138" s="232"/>
      <c r="F138" s="233"/>
      <c r="G138" s="56" t="s">
        <v>19</v>
      </c>
      <c r="H138" s="155"/>
    </row>
    <row r="139" spans="1:8" ht="19.2" x14ac:dyDescent="0.4">
      <c r="A139" s="1"/>
      <c r="B139" s="86"/>
      <c r="C139" s="1"/>
      <c r="D139" s="1"/>
      <c r="E139" s="1"/>
      <c r="F139" s="1"/>
      <c r="G139" s="3"/>
      <c r="H139" s="6"/>
    </row>
    <row r="140" spans="1:8" ht="19.2" x14ac:dyDescent="0.4">
      <c r="A140" s="1"/>
      <c r="B140" s="86"/>
      <c r="C140" s="1"/>
      <c r="D140" s="1"/>
      <c r="E140" s="1"/>
      <c r="F140" s="1"/>
      <c r="G140" s="3"/>
      <c r="H140" s="6"/>
    </row>
    <row r="141" spans="1:8" ht="17.399999999999999" thickBot="1" x14ac:dyDescent="0.45">
      <c r="A141" s="1"/>
      <c r="B141" s="50" t="s">
        <v>16</v>
      </c>
      <c r="C141" s="234"/>
      <c r="D141" s="234"/>
      <c r="E141" s="234"/>
      <c r="F141" s="235" t="s">
        <v>207</v>
      </c>
      <c r="G141" s="3"/>
      <c r="H141" s="6"/>
    </row>
    <row r="142" spans="1:8" ht="55.5" customHeight="1" thickBot="1" x14ac:dyDescent="0.5">
      <c r="A142" s="1"/>
      <c r="B142" s="236" t="s">
        <v>208</v>
      </c>
      <c r="C142" s="237"/>
      <c r="D142" s="237"/>
      <c r="E142" s="237"/>
      <c r="F142" s="238"/>
      <c r="G142" s="3"/>
      <c r="H142" s="6"/>
    </row>
    <row r="143" spans="1:8" ht="17.399999999999999" thickBot="1" x14ac:dyDescent="0.45">
      <c r="A143" s="1"/>
      <c r="B143" s="234" t="s">
        <v>209</v>
      </c>
      <c r="C143" s="234"/>
      <c r="D143" s="1"/>
      <c r="E143" s="234"/>
      <c r="F143" s="234"/>
      <c r="G143" s="13"/>
      <c r="H143" s="6"/>
    </row>
    <row r="144" spans="1:8" ht="16.8" x14ac:dyDescent="0.4">
      <c r="A144" s="1"/>
      <c r="B144" s="239" t="s">
        <v>43</v>
      </c>
      <c r="C144" s="90" t="s">
        <v>44</v>
      </c>
      <c r="D144" s="240" t="s">
        <v>131</v>
      </c>
      <c r="E144" s="241" t="s">
        <v>32</v>
      </c>
      <c r="F144" s="76" t="s">
        <v>33</v>
      </c>
      <c r="G144" s="3"/>
      <c r="H144" s="6"/>
    </row>
    <row r="145" spans="1:10" ht="16.8" x14ac:dyDescent="0.4">
      <c r="A145" s="1"/>
      <c r="B145" s="242"/>
      <c r="C145" s="95"/>
      <c r="D145" s="243"/>
      <c r="E145" s="96" t="s">
        <v>210</v>
      </c>
      <c r="F145" s="97" t="s">
        <v>210</v>
      </c>
      <c r="G145" s="13"/>
      <c r="H145" s="6"/>
    </row>
    <row r="146" spans="1:10" ht="16.8" x14ac:dyDescent="0.4">
      <c r="A146" s="1"/>
      <c r="B146" s="242"/>
      <c r="C146" s="95"/>
      <c r="D146" s="244"/>
      <c r="E146" s="245" t="s">
        <v>46</v>
      </c>
      <c r="F146" s="246" t="s">
        <v>46</v>
      </c>
      <c r="G146" s="3"/>
      <c r="H146" s="6"/>
    </row>
    <row r="147" spans="1:10" ht="17.399999999999999" thickBot="1" x14ac:dyDescent="0.45">
      <c r="A147" s="1"/>
      <c r="B147" s="247">
        <v>1</v>
      </c>
      <c r="C147" s="248">
        <v>2</v>
      </c>
      <c r="D147" s="248" t="s">
        <v>47</v>
      </c>
      <c r="E147" s="248">
        <v>3</v>
      </c>
      <c r="F147" s="249">
        <v>4</v>
      </c>
      <c r="G147" s="250"/>
      <c r="H147" s="6"/>
    </row>
    <row r="148" spans="1:10" ht="19.8" thickBot="1" x14ac:dyDescent="0.45">
      <c r="A148" s="1"/>
      <c r="B148" s="251" t="s">
        <v>211</v>
      </c>
      <c r="C148" s="252"/>
      <c r="D148" s="252"/>
      <c r="E148" s="252"/>
      <c r="F148" s="253"/>
      <c r="G148" s="250"/>
      <c r="H148" s="6"/>
    </row>
    <row r="149" spans="1:10" ht="30" x14ac:dyDescent="0.4">
      <c r="A149" s="1"/>
      <c r="B149" s="254" t="s">
        <v>48</v>
      </c>
      <c r="C149" s="255" t="s">
        <v>212</v>
      </c>
      <c r="D149" s="256" t="s">
        <v>50</v>
      </c>
      <c r="E149" s="124">
        <v>0.26576699999999998</v>
      </c>
      <c r="F149" s="125"/>
      <c r="G149" s="56" t="s">
        <v>19</v>
      </c>
      <c r="H149" s="6"/>
    </row>
    <row r="150" spans="1:10" ht="16.8" x14ac:dyDescent="0.4">
      <c r="A150" s="1"/>
      <c r="B150" s="257" t="s">
        <v>51</v>
      </c>
      <c r="C150" s="258" t="s">
        <v>213</v>
      </c>
      <c r="D150" s="259" t="s">
        <v>107</v>
      </c>
      <c r="E150" s="260">
        <v>4.8999999999999998E-3</v>
      </c>
      <c r="F150" s="261">
        <v>4.8999999999999998E-3</v>
      </c>
      <c r="G150" s="56" t="s">
        <v>19</v>
      </c>
      <c r="H150" s="6"/>
    </row>
    <row r="151" spans="1:10" ht="16.8" x14ac:dyDescent="0.4">
      <c r="A151" s="1"/>
      <c r="B151" s="257" t="s">
        <v>53</v>
      </c>
      <c r="C151" s="178" t="s">
        <v>214</v>
      </c>
      <c r="D151" s="259" t="s">
        <v>50</v>
      </c>
      <c r="E151" s="179">
        <f>IF(ISBLANK(E149),"  ",E149*E150)</f>
        <v>1.3022582999999998E-3</v>
      </c>
      <c r="F151" s="180" t="str">
        <f>IF(ISBLANK(F149),"  ",F149*F150)</f>
        <v xml:space="preserve">  </v>
      </c>
      <c r="G151" s="56" t="s">
        <v>19</v>
      </c>
      <c r="H151" s="4"/>
      <c r="I151" s="262"/>
    </row>
    <row r="152" spans="1:10" ht="30.6" x14ac:dyDescent="0.4">
      <c r="A152" s="1"/>
      <c r="B152" s="257" t="s">
        <v>59</v>
      </c>
      <c r="C152" s="263" t="s">
        <v>215</v>
      </c>
      <c r="D152" s="259" t="s">
        <v>50</v>
      </c>
      <c r="E152" s="126">
        <v>0.26576699999999998</v>
      </c>
      <c r="F152" s="264"/>
      <c r="G152" s="56" t="s">
        <v>19</v>
      </c>
      <c r="H152" s="6"/>
    </row>
    <row r="153" spans="1:10" ht="14.25" customHeight="1" x14ac:dyDescent="0.4">
      <c r="A153" s="1"/>
      <c r="B153" s="257" t="s">
        <v>61</v>
      </c>
      <c r="C153" s="178" t="s">
        <v>216</v>
      </c>
      <c r="D153" s="259" t="s">
        <v>107</v>
      </c>
      <c r="E153" s="260">
        <v>9.1999999999999998E-3</v>
      </c>
      <c r="F153" s="261">
        <v>9.1999999999999998E-3</v>
      </c>
      <c r="G153" s="56" t="s">
        <v>19</v>
      </c>
      <c r="H153" s="6"/>
    </row>
    <row r="154" spans="1:10" ht="16.8" x14ac:dyDescent="0.4">
      <c r="A154" s="1"/>
      <c r="B154" s="257" t="s">
        <v>63</v>
      </c>
      <c r="C154" s="178" t="s">
        <v>217</v>
      </c>
      <c r="D154" s="259" t="s">
        <v>50</v>
      </c>
      <c r="E154" s="179">
        <f>IF(ISBLANK(E152),"  ",E152*E153)</f>
        <v>2.4450563999999998E-3</v>
      </c>
      <c r="F154" s="180" t="str">
        <f>IF(ISBLANK(F152)," ",F152*F153)</f>
        <v xml:space="preserve"> </v>
      </c>
      <c r="G154" s="56" t="s">
        <v>19</v>
      </c>
      <c r="H154" s="4"/>
      <c r="I154" s="262"/>
    </row>
    <row r="155" spans="1:10" ht="45" x14ac:dyDescent="0.4">
      <c r="A155" s="1"/>
      <c r="B155" s="257" t="s">
        <v>65</v>
      </c>
      <c r="C155" s="178" t="s">
        <v>218</v>
      </c>
      <c r="D155" s="259" t="s">
        <v>50</v>
      </c>
      <c r="E155" s="126">
        <v>5.7949999999999998E-3</v>
      </c>
      <c r="F155" s="127"/>
      <c r="G155" s="56" t="s">
        <v>19</v>
      </c>
      <c r="H155" s="155"/>
      <c r="I155" s="262"/>
    </row>
    <row r="156" spans="1:10" ht="45" x14ac:dyDescent="0.4">
      <c r="A156" s="1"/>
      <c r="B156" s="257" t="s">
        <v>71</v>
      </c>
      <c r="C156" s="178" t="s">
        <v>219</v>
      </c>
      <c r="D156" s="259" t="s">
        <v>50</v>
      </c>
      <c r="E156" s="126">
        <v>0</v>
      </c>
      <c r="F156" s="127"/>
      <c r="G156" s="56" t="s">
        <v>19</v>
      </c>
      <c r="H156" s="6"/>
    </row>
    <row r="157" spans="1:10" ht="16.8" x14ac:dyDescent="0.4">
      <c r="A157" s="1"/>
      <c r="B157" s="257" t="s">
        <v>73</v>
      </c>
      <c r="C157" s="178" t="s">
        <v>220</v>
      </c>
      <c r="D157" s="259" t="s">
        <v>50</v>
      </c>
      <c r="E157" s="265">
        <v>7.0000000000000007E-2</v>
      </c>
      <c r="F157" s="266">
        <v>7.0000000000000007E-2</v>
      </c>
      <c r="G157" s="56" t="s">
        <v>19</v>
      </c>
      <c r="H157" s="6"/>
    </row>
    <row r="158" spans="1:10" ht="16.8" x14ac:dyDescent="0.4">
      <c r="A158" s="1"/>
      <c r="B158" s="257" t="s">
        <v>75</v>
      </c>
      <c r="C158" s="178" t="s">
        <v>221</v>
      </c>
      <c r="D158" s="259" t="s">
        <v>107</v>
      </c>
      <c r="E158" s="179">
        <f>+IF(ISBLANK(E156),"  ",E156*E157)</f>
        <v>0</v>
      </c>
      <c r="F158" s="180" t="str">
        <f>+IF(ISBLANK(F156),"  ",F156*F157)</f>
        <v xml:space="preserve">  </v>
      </c>
      <c r="G158" s="56" t="s">
        <v>19</v>
      </c>
      <c r="H158" s="6"/>
      <c r="I158" s="262"/>
    </row>
    <row r="159" spans="1:10" ht="17.399999999999999" thickBot="1" x14ac:dyDescent="0.45">
      <c r="A159" s="1"/>
      <c r="B159" s="267" t="s">
        <v>81</v>
      </c>
      <c r="C159" s="268" t="s">
        <v>222</v>
      </c>
      <c r="D159" s="269" t="s">
        <v>50</v>
      </c>
      <c r="E159" s="270">
        <f>+SUMIF(E151,"&gt;=0",E151)+SUMIF(E154,"&gt;=0",E154)+SUMIF(E155,"&gt;=0",E155)+SUMIF(E158,"&gt;=0",E158)</f>
        <v>9.5423146999999986E-3</v>
      </c>
      <c r="F159" s="121">
        <f>+SUMIF(F151,"&gt;=0",F151)+SUMIF(F154,"&gt;=0",F154)+SUMIF(F155,"&gt;=0",F155)+SUMIF(F158,"&gt;=0",F158)</f>
        <v>0</v>
      </c>
      <c r="G159" s="56" t="s">
        <v>19</v>
      </c>
      <c r="H159" s="4"/>
      <c r="J159" s="271"/>
    </row>
    <row r="160" spans="1:10" ht="19.8" thickBot="1" x14ac:dyDescent="0.45">
      <c r="A160" s="1"/>
      <c r="B160" s="272" t="s">
        <v>223</v>
      </c>
      <c r="C160" s="273"/>
      <c r="D160" s="273"/>
      <c r="E160" s="273"/>
      <c r="F160" s="274"/>
      <c r="G160" s="250"/>
      <c r="H160" s="6"/>
    </row>
    <row r="161" spans="1:8" ht="30.6" x14ac:dyDescent="0.4">
      <c r="A161" s="1"/>
      <c r="B161" s="275" t="s">
        <v>89</v>
      </c>
      <c r="C161" s="255" t="s">
        <v>224</v>
      </c>
      <c r="D161" s="145" t="s">
        <v>225</v>
      </c>
      <c r="E161" s="124">
        <v>0</v>
      </c>
      <c r="F161" s="125"/>
      <c r="G161" s="56" t="s">
        <v>19</v>
      </c>
      <c r="H161" s="4"/>
    </row>
    <row r="162" spans="1:8" ht="16.8" x14ac:dyDescent="0.4">
      <c r="A162" s="1"/>
      <c r="B162" s="276" t="s">
        <v>226</v>
      </c>
      <c r="C162" s="178" t="s">
        <v>227</v>
      </c>
      <c r="D162" s="277" t="s">
        <v>107</v>
      </c>
      <c r="E162" s="278">
        <v>1.07</v>
      </c>
      <c r="F162" s="279">
        <v>1.07</v>
      </c>
      <c r="G162" s="56" t="s">
        <v>19</v>
      </c>
      <c r="H162" s="6"/>
    </row>
    <row r="163" spans="1:8" ht="30.6" thickBot="1" x14ac:dyDescent="0.45">
      <c r="A163" s="1"/>
      <c r="B163" s="280" t="s">
        <v>228</v>
      </c>
      <c r="C163" s="268" t="s">
        <v>229</v>
      </c>
      <c r="D163" s="269" t="s">
        <v>50</v>
      </c>
      <c r="E163" s="120" t="str">
        <f>+IF(E161&gt;0,E161*E162*E102,"x")</f>
        <v>x</v>
      </c>
      <c r="F163" s="121" t="str">
        <f>+IF(F161&gt;0,F161*F162*F102,"x")</f>
        <v>x</v>
      </c>
      <c r="G163" s="56" t="s">
        <v>19</v>
      </c>
      <c r="H163" s="4"/>
    </row>
    <row r="164" spans="1:8" ht="19.8" thickBot="1" x14ac:dyDescent="0.45">
      <c r="A164" s="1"/>
      <c r="B164" s="272" t="s">
        <v>230</v>
      </c>
      <c r="C164" s="273"/>
      <c r="D164" s="273"/>
      <c r="E164" s="273"/>
      <c r="F164" s="274"/>
      <c r="G164" s="3"/>
      <c r="H164" s="6"/>
    </row>
    <row r="165" spans="1:8" ht="18" customHeight="1" x14ac:dyDescent="0.4">
      <c r="A165" s="1"/>
      <c r="B165" s="281" t="s">
        <v>91</v>
      </c>
      <c r="C165" s="255" t="s">
        <v>231</v>
      </c>
      <c r="D165" s="282" t="s">
        <v>50</v>
      </c>
      <c r="E165" s="283">
        <f>IF(AND(E159&lt;&gt;0,E163&gt;0),MIN(E159,E163),E159)</f>
        <v>9.5423146999999986E-3</v>
      </c>
      <c r="F165" s="284">
        <f>IF(AND(F159&lt;&gt;0,F163&gt;0),MIN(F159,F163),F159)</f>
        <v>0</v>
      </c>
      <c r="G165" s="56" t="s">
        <v>19</v>
      </c>
      <c r="H165" s="4"/>
    </row>
    <row r="166" spans="1:8" ht="17.399999999999999" thickBot="1" x14ac:dyDescent="0.45">
      <c r="A166" s="1"/>
      <c r="B166" s="267" t="s">
        <v>93</v>
      </c>
      <c r="C166" s="285" t="s">
        <v>146</v>
      </c>
      <c r="D166" s="249" t="s">
        <v>50</v>
      </c>
      <c r="E166" s="120">
        <f>+E97</f>
        <v>9.5420000000000001E-3</v>
      </c>
      <c r="F166" s="121">
        <f>+F97</f>
        <v>0</v>
      </c>
      <c r="G166" s="56" t="s">
        <v>19</v>
      </c>
      <c r="H166" s="4"/>
    </row>
    <row r="167" spans="1:8" ht="16.8" x14ac:dyDescent="0.4">
      <c r="A167" s="1"/>
      <c r="B167" s="4"/>
      <c r="C167" s="234"/>
      <c r="D167" s="234"/>
      <c r="E167" s="234"/>
      <c r="F167" s="234"/>
      <c r="G167" s="3"/>
      <c r="H167" s="6"/>
    </row>
    <row r="168" spans="1:8" ht="16.8" x14ac:dyDescent="0.4">
      <c r="A168" s="1"/>
      <c r="B168" s="286"/>
      <c r="C168" s="234"/>
      <c r="D168" s="234"/>
      <c r="E168" s="234"/>
      <c r="F168" s="234"/>
      <c r="G168" s="3"/>
      <c r="H168" s="6"/>
    </row>
    <row r="169" spans="1:8" ht="17.399999999999999" thickBot="1" x14ac:dyDescent="0.45">
      <c r="A169" s="1"/>
      <c r="B169" s="50" t="s">
        <v>128</v>
      </c>
      <c r="C169" s="234"/>
      <c r="D169" s="234"/>
      <c r="E169" s="234"/>
      <c r="F169" s="234"/>
      <c r="G169" s="3"/>
      <c r="H169" s="6"/>
    </row>
    <row r="170" spans="1:8" ht="42.75" customHeight="1" thickBot="1" x14ac:dyDescent="0.45">
      <c r="A170" s="1"/>
      <c r="B170" s="287" t="s">
        <v>232</v>
      </c>
      <c r="C170" s="288"/>
      <c r="D170" s="288"/>
      <c r="E170" s="288"/>
      <c r="F170" s="289"/>
      <c r="G170" s="3"/>
      <c r="H170" s="6"/>
    </row>
    <row r="171" spans="1:8" ht="17.399999999999999" thickBot="1" x14ac:dyDescent="0.45">
      <c r="A171" s="1"/>
      <c r="B171" s="50"/>
      <c r="C171" s="234"/>
      <c r="D171" s="234"/>
      <c r="E171" s="234"/>
      <c r="F171" s="234"/>
      <c r="G171" s="3"/>
      <c r="H171" s="6"/>
    </row>
    <row r="172" spans="1:8" ht="15.75" customHeight="1" x14ac:dyDescent="0.4">
      <c r="A172" s="1"/>
      <c r="B172" s="290" t="s">
        <v>43</v>
      </c>
      <c r="C172" s="240" t="s">
        <v>44</v>
      </c>
      <c r="D172" s="240" t="s">
        <v>131</v>
      </c>
      <c r="E172" s="241" t="s">
        <v>32</v>
      </c>
      <c r="F172" s="76" t="s">
        <v>33</v>
      </c>
      <c r="G172" s="3"/>
      <c r="H172" s="6"/>
    </row>
    <row r="173" spans="1:8" ht="16.8" x14ac:dyDescent="0.4">
      <c r="A173" s="1"/>
      <c r="B173" s="291"/>
      <c r="C173" s="243"/>
      <c r="D173" s="243"/>
      <c r="E173" s="96" t="s">
        <v>210</v>
      </c>
      <c r="F173" s="97" t="s">
        <v>210</v>
      </c>
      <c r="G173" s="3"/>
      <c r="H173" s="6"/>
    </row>
    <row r="174" spans="1:8" ht="16.8" x14ac:dyDescent="0.4">
      <c r="A174" s="1"/>
      <c r="B174" s="292"/>
      <c r="C174" s="244"/>
      <c r="D174" s="244"/>
      <c r="E174" s="245" t="s">
        <v>46</v>
      </c>
      <c r="F174" s="246" t="s">
        <v>46</v>
      </c>
      <c r="G174" s="3"/>
      <c r="H174" s="6"/>
    </row>
    <row r="175" spans="1:8" ht="17.399999999999999" thickBot="1" x14ac:dyDescent="0.45">
      <c r="A175" s="1"/>
      <c r="B175" s="247">
        <v>1</v>
      </c>
      <c r="C175" s="248">
        <v>2</v>
      </c>
      <c r="D175" s="248" t="s">
        <v>47</v>
      </c>
      <c r="E175" s="248">
        <v>3</v>
      </c>
      <c r="F175" s="249">
        <v>4</v>
      </c>
      <c r="G175" s="3"/>
      <c r="H175" s="6"/>
    </row>
    <row r="176" spans="1:8" ht="15.75" customHeight="1" thickBot="1" x14ac:dyDescent="0.45">
      <c r="A176" s="1"/>
      <c r="B176" s="251" t="s">
        <v>233</v>
      </c>
      <c r="C176" s="252"/>
      <c r="D176" s="252"/>
      <c r="E176" s="252"/>
      <c r="F176" s="253"/>
      <c r="G176" s="3"/>
      <c r="H176" s="6"/>
    </row>
    <row r="177" spans="1:8" ht="30" x14ac:dyDescent="0.4">
      <c r="A177" s="1"/>
      <c r="B177" s="254" t="s">
        <v>95</v>
      </c>
      <c r="C177" s="293" t="s">
        <v>234</v>
      </c>
      <c r="D177" s="256" t="s">
        <v>50</v>
      </c>
      <c r="E177" s="124"/>
      <c r="F177" s="125"/>
      <c r="G177" s="56" t="s">
        <v>19</v>
      </c>
      <c r="H177" s="6"/>
    </row>
    <row r="178" spans="1:8" ht="16.8" x14ac:dyDescent="0.4">
      <c r="A178" s="1"/>
      <c r="B178" s="257" t="s">
        <v>97</v>
      </c>
      <c r="C178" s="294" t="s">
        <v>216</v>
      </c>
      <c r="D178" s="295" t="s">
        <v>107</v>
      </c>
      <c r="E178" s="296">
        <v>9.1999999999999998E-3</v>
      </c>
      <c r="F178" s="297">
        <v>9.1999999999999998E-3</v>
      </c>
      <c r="G178" s="56" t="s">
        <v>19</v>
      </c>
      <c r="H178" s="6"/>
    </row>
    <row r="179" spans="1:8" ht="16.8" x14ac:dyDescent="0.4">
      <c r="A179" s="1"/>
      <c r="B179" s="257" t="s">
        <v>235</v>
      </c>
      <c r="C179" s="294" t="s">
        <v>217</v>
      </c>
      <c r="D179" s="295" t="s">
        <v>50</v>
      </c>
      <c r="E179" s="298" t="str">
        <f>IF(ISBLANK(E177),"  ",E177*E178)</f>
        <v xml:space="preserve">  </v>
      </c>
      <c r="F179" s="187" t="str">
        <f>IF(ISBLANK(F177),"  ",F177*F178)</f>
        <v xml:space="preserve">  </v>
      </c>
      <c r="G179" s="56" t="s">
        <v>19</v>
      </c>
      <c r="H179" s="6"/>
    </row>
    <row r="180" spans="1:8" ht="45" x14ac:dyDescent="0.4">
      <c r="A180" s="1"/>
      <c r="B180" s="257" t="s">
        <v>99</v>
      </c>
      <c r="C180" s="294" t="s">
        <v>236</v>
      </c>
      <c r="D180" s="295" t="s">
        <v>50</v>
      </c>
      <c r="E180" s="126"/>
      <c r="F180" s="127"/>
      <c r="G180" s="56" t="s">
        <v>19</v>
      </c>
      <c r="H180" s="299"/>
    </row>
    <row r="181" spans="1:8" ht="30.6" thickBot="1" x14ac:dyDescent="0.45">
      <c r="A181" s="1"/>
      <c r="B181" s="267" t="s">
        <v>134</v>
      </c>
      <c r="C181" s="300" t="s">
        <v>237</v>
      </c>
      <c r="D181" s="301" t="s">
        <v>50</v>
      </c>
      <c r="E181" s="302">
        <f>+SUMIF(E179,"&gt;=0",E179)+SUMIF(E180,"&gt;=0",E180)</f>
        <v>0</v>
      </c>
      <c r="F181" s="303">
        <f>+SUMIF(F179,"&gt;=0",F179)+SUMIF(F180,"&gt;=0",F180)</f>
        <v>0</v>
      </c>
      <c r="G181" s="56" t="s">
        <v>19</v>
      </c>
      <c r="H181" s="6"/>
    </row>
    <row r="182" spans="1:8" ht="16.5" customHeight="1" thickBot="1" x14ac:dyDescent="0.45">
      <c r="A182" s="1"/>
      <c r="B182" s="272" t="s">
        <v>238</v>
      </c>
      <c r="C182" s="273"/>
      <c r="D182" s="273"/>
      <c r="E182" s="273"/>
      <c r="F182" s="274"/>
      <c r="G182" s="304"/>
      <c r="H182" s="6"/>
    </row>
    <row r="183" spans="1:8" ht="30.6" x14ac:dyDescent="0.4">
      <c r="A183" s="1"/>
      <c r="B183" s="254" t="s">
        <v>137</v>
      </c>
      <c r="C183" s="255" t="s">
        <v>239</v>
      </c>
      <c r="D183" s="256" t="s">
        <v>240</v>
      </c>
      <c r="E183" s="305"/>
      <c r="F183" s="306"/>
      <c r="G183" s="56" t="s">
        <v>19</v>
      </c>
      <c r="H183" s="6"/>
    </row>
    <row r="184" spans="1:8" ht="16.8" x14ac:dyDescent="0.4">
      <c r="A184" s="1"/>
      <c r="B184" s="257" t="s">
        <v>139</v>
      </c>
      <c r="C184" s="178" t="s">
        <v>227</v>
      </c>
      <c r="D184" s="295" t="s">
        <v>107</v>
      </c>
      <c r="E184" s="307">
        <v>1.07</v>
      </c>
      <c r="F184" s="308">
        <v>1.07</v>
      </c>
      <c r="G184" s="56" t="s">
        <v>19</v>
      </c>
      <c r="H184" s="6"/>
    </row>
    <row r="185" spans="1:8" ht="30.6" thickBot="1" x14ac:dyDescent="0.45">
      <c r="A185" s="1"/>
      <c r="B185" s="267" t="s">
        <v>143</v>
      </c>
      <c r="C185" s="268" t="s">
        <v>241</v>
      </c>
      <c r="D185" s="301" t="s">
        <v>50</v>
      </c>
      <c r="E185" s="309" t="str">
        <f>+IF(E183&gt;0,E183*E184*E102,"x")</f>
        <v>x</v>
      </c>
      <c r="F185" s="303" t="str">
        <f>+IF(F183&gt;0,F183*F184*F102,"x")</f>
        <v>x</v>
      </c>
      <c r="G185" s="56" t="s">
        <v>19</v>
      </c>
      <c r="H185" s="6"/>
    </row>
    <row r="186" spans="1:8" ht="19.8" thickBot="1" x14ac:dyDescent="0.45">
      <c r="A186" s="1"/>
      <c r="B186" s="272" t="s">
        <v>242</v>
      </c>
      <c r="C186" s="273"/>
      <c r="D186" s="273"/>
      <c r="E186" s="273"/>
      <c r="F186" s="274"/>
      <c r="G186" s="304"/>
      <c r="H186" s="6"/>
    </row>
    <row r="187" spans="1:8" ht="18" customHeight="1" x14ac:dyDescent="0.4">
      <c r="A187" s="1"/>
      <c r="B187" s="254" t="s">
        <v>145</v>
      </c>
      <c r="C187" s="255" t="s">
        <v>231</v>
      </c>
      <c r="D187" s="310" t="s">
        <v>50</v>
      </c>
      <c r="E187" s="311">
        <f>IF(AND(E181&lt;&gt;0,E185&gt;0),MIN(E181,E185),E181)</f>
        <v>0</v>
      </c>
      <c r="F187" s="107">
        <f>IF(AND(F181&lt;&gt;0,F185&gt;0),MIN(F181,F185),F181)</f>
        <v>0</v>
      </c>
      <c r="G187" s="56" t="s">
        <v>19</v>
      </c>
      <c r="H187" s="6"/>
    </row>
    <row r="188" spans="1:8" ht="17.399999999999999" thickBot="1" x14ac:dyDescent="0.45">
      <c r="A188" s="1"/>
      <c r="B188" s="267" t="s">
        <v>147</v>
      </c>
      <c r="C188" s="268" t="s">
        <v>146</v>
      </c>
      <c r="D188" s="301" t="s">
        <v>50</v>
      </c>
      <c r="E188" s="270">
        <f>+E117</f>
        <v>0</v>
      </c>
      <c r="F188" s="121">
        <f>+F117</f>
        <v>0</v>
      </c>
      <c r="G188" s="56" t="s">
        <v>19</v>
      </c>
      <c r="H188" s="6"/>
    </row>
    <row r="189" spans="1:8" ht="17.399999999999999" thickBot="1" x14ac:dyDescent="0.45">
      <c r="A189" s="1"/>
      <c r="B189" s="312"/>
      <c r="C189" s="33"/>
      <c r="D189" s="33"/>
      <c r="E189" s="33"/>
      <c r="F189" s="33"/>
      <c r="G189" s="304"/>
      <c r="H189" s="6"/>
    </row>
    <row r="190" spans="1:8" s="318" customFormat="1" ht="15" customHeight="1" x14ac:dyDescent="0.4">
      <c r="A190" s="2"/>
      <c r="B190" s="313" t="s">
        <v>243</v>
      </c>
      <c r="C190" s="313"/>
      <c r="D190" s="314" t="s">
        <v>244</v>
      </c>
      <c r="E190" s="315"/>
      <c r="F190" s="316"/>
      <c r="G190" s="219"/>
      <c r="H190" s="317"/>
    </row>
    <row r="191" spans="1:8" s="318" customFormat="1" ht="15" customHeight="1" x14ac:dyDescent="0.4">
      <c r="A191" s="2"/>
      <c r="B191" s="313" t="s">
        <v>245</v>
      </c>
      <c r="C191" s="313"/>
      <c r="D191" s="319">
        <v>605716050</v>
      </c>
      <c r="E191" s="320"/>
      <c r="F191" s="321"/>
      <c r="G191" s="322"/>
      <c r="H191" s="317"/>
    </row>
    <row r="192" spans="1:8" s="318" customFormat="1" ht="15" customHeight="1" x14ac:dyDescent="0.4">
      <c r="A192" s="2"/>
      <c r="B192" s="313" t="s">
        <v>246</v>
      </c>
      <c r="C192" s="313"/>
      <c r="D192" s="323" t="s">
        <v>247</v>
      </c>
      <c r="E192" s="324"/>
      <c r="F192" s="325"/>
      <c r="G192" s="322"/>
      <c r="H192" s="317"/>
    </row>
    <row r="193" spans="1:8" s="318" customFormat="1" ht="15" customHeight="1" thickBot="1" x14ac:dyDescent="0.45">
      <c r="A193" s="2"/>
      <c r="B193" s="313" t="s">
        <v>248</v>
      </c>
      <c r="C193" s="313"/>
      <c r="D193" s="326">
        <v>44895</v>
      </c>
      <c r="E193" s="327"/>
      <c r="F193" s="328"/>
      <c r="G193" s="322"/>
      <c r="H193" s="317"/>
    </row>
    <row r="194" spans="1:8" ht="15" customHeight="1" x14ac:dyDescent="0.4">
      <c r="A194" s="1"/>
      <c r="B194" s="2"/>
      <c r="C194" s="1"/>
      <c r="D194" s="1"/>
      <c r="E194" s="1"/>
      <c r="F194" s="1"/>
      <c r="G194" s="3"/>
      <c r="H194" s="6"/>
    </row>
    <row r="195" spans="1:8" ht="15" hidden="1" customHeight="1" x14ac:dyDescent="0.4">
      <c r="B195" s="329"/>
    </row>
    <row r="196" spans="1:8" ht="15" customHeight="1" x14ac:dyDescent="0.4"/>
    <row r="197" spans="1:8" ht="15" customHeight="1" x14ac:dyDescent="0.4"/>
    <row r="198" spans="1:8" ht="15" customHeight="1" x14ac:dyDescent="0.4"/>
  </sheetData>
  <sheetProtection algorithmName="SHA-512" hashValue="5ZUHFBno7O4QTXeynvgMTPl2LdcFgoxksvdCTIvEHRMnkywTOqeig0lQYfOeYeLxiwBPNaX0ATG0Y50vL4ep8Q==" saltValue="C28RmigtcF3/qHddl51kmw==" spinCount="100000" sheet="1" objects="1" scenarios="1"/>
  <mergeCells count="66">
    <mergeCell ref="B192:C192"/>
    <mergeCell ref="D192:F192"/>
    <mergeCell ref="B193:C193"/>
    <mergeCell ref="D193:F193"/>
    <mergeCell ref="B182:F182"/>
    <mergeCell ref="B186:F186"/>
    <mergeCell ref="B190:C190"/>
    <mergeCell ref="D190:F190"/>
    <mergeCell ref="B191:C191"/>
    <mergeCell ref="D191:F191"/>
    <mergeCell ref="B164:F164"/>
    <mergeCell ref="B170:F170"/>
    <mergeCell ref="B172:B174"/>
    <mergeCell ref="C172:C174"/>
    <mergeCell ref="D172:D174"/>
    <mergeCell ref="B176:F176"/>
    <mergeCell ref="B142:F142"/>
    <mergeCell ref="B144:B146"/>
    <mergeCell ref="C144:C146"/>
    <mergeCell ref="D144:D146"/>
    <mergeCell ref="B148:F148"/>
    <mergeCell ref="B160:F160"/>
    <mergeCell ref="B127:F127"/>
    <mergeCell ref="B128:B129"/>
    <mergeCell ref="C128:C129"/>
    <mergeCell ref="D128:D129"/>
    <mergeCell ref="G128:G130"/>
    <mergeCell ref="C138:D138"/>
    <mergeCell ref="G89:G91"/>
    <mergeCell ref="B108:F108"/>
    <mergeCell ref="B109:B110"/>
    <mergeCell ref="C109:C110"/>
    <mergeCell ref="D109:D110"/>
    <mergeCell ref="B125:F125"/>
    <mergeCell ref="B39:B41"/>
    <mergeCell ref="C39:C41"/>
    <mergeCell ref="D39:D41"/>
    <mergeCell ref="B88:F88"/>
    <mergeCell ref="B89:B90"/>
    <mergeCell ref="C89:C90"/>
    <mergeCell ref="D89:D90"/>
    <mergeCell ref="D29:F29"/>
    <mergeCell ref="D30:F30"/>
    <mergeCell ref="C34:D34"/>
    <mergeCell ref="C35:D35"/>
    <mergeCell ref="C36:D36"/>
    <mergeCell ref="B38:F38"/>
    <mergeCell ref="B25:B26"/>
    <mergeCell ref="D25:F25"/>
    <mergeCell ref="D26:F26"/>
    <mergeCell ref="B27:B28"/>
    <mergeCell ref="D27:F27"/>
    <mergeCell ref="D28:F28"/>
    <mergeCell ref="B11:F11"/>
    <mergeCell ref="B12:F12"/>
    <mergeCell ref="B18:F18"/>
    <mergeCell ref="D19:E19"/>
    <mergeCell ref="B23:B24"/>
    <mergeCell ref="D23:F23"/>
    <mergeCell ref="D24:F24"/>
    <mergeCell ref="B5:F5"/>
    <mergeCell ref="B6:F6"/>
    <mergeCell ref="B7:F7"/>
    <mergeCell ref="B8:F8"/>
    <mergeCell ref="B9:F9"/>
    <mergeCell ref="B10:F10"/>
  </mergeCells>
  <conditionalFormatting sqref="G21">
    <cfRule type="containsText" dxfId="44" priority="45" operator="containsText" text="Vyplňte, prosím, nejprve záložku Identifikace">
      <formula>NOT(ISERROR(SEARCH("Vyplňte, prosím, nejprve záložku Identifikace",G21)))</formula>
    </cfRule>
  </conditionalFormatting>
  <conditionalFormatting sqref="E163">
    <cfRule type="expression" dxfId="43" priority="44">
      <formula>+ISBLANK($E$161)</formula>
    </cfRule>
  </conditionalFormatting>
  <conditionalFormatting sqref="F163">
    <cfRule type="expression" dxfId="42" priority="43">
      <formula>+ISBLANK($F$161)</formula>
    </cfRule>
  </conditionalFormatting>
  <conditionalFormatting sqref="E185">
    <cfRule type="expression" dxfId="41" priority="42">
      <formula>+ISBLANK($E$183)</formula>
    </cfRule>
  </conditionalFormatting>
  <conditionalFormatting sqref="F185">
    <cfRule type="expression" dxfId="40" priority="41">
      <formula>+ISBLANK($F$183)</formula>
    </cfRule>
  </conditionalFormatting>
  <conditionalFormatting sqref="E188">
    <cfRule type="expression" dxfId="39" priority="40">
      <formula>+AND(ISBLANK($E$112),ISBLANK($E$113),ISBLANK($E$114),ISBLANK($E$115),ISBLANK($E$116))</formula>
    </cfRule>
  </conditionalFormatting>
  <conditionalFormatting sqref="E43">
    <cfRule type="expression" dxfId="38" priority="39">
      <formula>+AND(ISBLANK($E$44:$E$47))</formula>
    </cfRule>
  </conditionalFormatting>
  <conditionalFormatting sqref="E48">
    <cfRule type="expression" dxfId="37" priority="38">
      <formula>+AND(ISBLANK($E$49:$E$50))</formula>
    </cfRule>
  </conditionalFormatting>
  <conditionalFormatting sqref="E51">
    <cfRule type="expression" dxfId="36" priority="37">
      <formula>+AND(ISBLANK($E$52:$E$53))</formula>
    </cfRule>
  </conditionalFormatting>
  <conditionalFormatting sqref="E54">
    <cfRule type="expression" dxfId="35" priority="36">
      <formula>+AND(ISBLANK($E$55:$E$57))</formula>
    </cfRule>
  </conditionalFormatting>
  <conditionalFormatting sqref="E59">
    <cfRule type="expression" dxfId="34" priority="35">
      <formula>+AND(ISBLANK($E$60:$E$62))</formula>
    </cfRule>
  </conditionalFormatting>
  <conditionalFormatting sqref="F43">
    <cfRule type="expression" dxfId="33" priority="34">
      <formula>+AND(ISBLANK($F$44:$F$47))</formula>
    </cfRule>
  </conditionalFormatting>
  <conditionalFormatting sqref="F48">
    <cfRule type="expression" dxfId="32" priority="33">
      <formula>+AND(ISBLANK($F$49:$F$50))</formula>
    </cfRule>
  </conditionalFormatting>
  <conditionalFormatting sqref="F51">
    <cfRule type="expression" dxfId="31" priority="32">
      <formula>+AND(ISBLANK($F$52:$F$53))</formula>
    </cfRule>
  </conditionalFormatting>
  <conditionalFormatting sqref="F54">
    <cfRule type="expression" dxfId="30" priority="31">
      <formula>+AND(ISBLANK($F$55:$F$57))</formula>
    </cfRule>
  </conditionalFormatting>
  <conditionalFormatting sqref="F59">
    <cfRule type="expression" dxfId="29" priority="30">
      <formula>+AND(ISBLANK($F$60:$F$62))</formula>
    </cfRule>
  </conditionalFormatting>
  <conditionalFormatting sqref="E93">
    <cfRule type="expression" dxfId="28" priority="29">
      <formula>+AND(ISBLANK($E$94:$E$95))</formula>
    </cfRule>
  </conditionalFormatting>
  <conditionalFormatting sqref="F93">
    <cfRule type="expression" dxfId="27" priority="28">
      <formula>+AND(ISBLANK($F$94:$F$95))</formula>
    </cfRule>
  </conditionalFormatting>
  <conditionalFormatting sqref="F117">
    <cfRule type="expression" dxfId="26" priority="27">
      <formula>+AND(ISBLANK($F$112:$F$116))</formula>
    </cfRule>
  </conditionalFormatting>
  <conditionalFormatting sqref="E117">
    <cfRule type="expression" dxfId="25" priority="26">
      <formula>+AND(ISBLANK($E$112:$E$116))</formula>
    </cfRule>
  </conditionalFormatting>
  <conditionalFormatting sqref="E68">
    <cfRule type="expression" dxfId="24" priority="25">
      <formula>+AND(ISBLANK($E$44:$E$47),ISBLANK($E$49:$E$50),ISBLANK($E$52:$E$53),ISBLANK($E$55:$E$57),ISBLANK($E$60:$E$66))</formula>
    </cfRule>
  </conditionalFormatting>
  <conditionalFormatting sqref="F68">
    <cfRule type="expression" dxfId="23" priority="24">
      <formula>+AND(ISBLANK($F$44:$F$47),ISBLANK($F$49:$F$50),ISBLANK($F$52:$F$53),ISBLANK($F$55:$F$57),ISBLANK($F$60:$F$66))</formula>
    </cfRule>
  </conditionalFormatting>
  <conditionalFormatting sqref="E96">
    <cfRule type="expression" dxfId="22" priority="20">
      <formula>+AND(ISBLANK($E$44:$E$47),ISBLANK($E$49:$E$50),ISBLANK($E$52:$E$53),ISBLANK($E$55:$E$57),ISBLANK($E$60:$E$66),ISBLANK($E$94:$E$95))</formula>
    </cfRule>
  </conditionalFormatting>
  <conditionalFormatting sqref="E99">
    <cfRule type="expression" dxfId="21" priority="23">
      <formula>+AND(ISBLANK($E$55:$E$56),ISBLANK($E$35))</formula>
    </cfRule>
  </conditionalFormatting>
  <conditionalFormatting sqref="E100">
    <cfRule type="expression" dxfId="20" priority="22">
      <formula>+AND(ISBLANK($E$97),$E$99&gt;=0)</formula>
    </cfRule>
  </conditionalFormatting>
  <conditionalFormatting sqref="F99">
    <cfRule type="expression" dxfId="19" priority="21">
      <formula>+AND(ISBLANK($F$55:$F$56),ISBLANK($F$35))</formula>
    </cfRule>
  </conditionalFormatting>
  <conditionalFormatting sqref="F96">
    <cfRule type="expression" dxfId="18" priority="19">
      <formula>+AND(ISBLANK($F$44:$F$47),ISBLANK($F$49:$F$50),ISBLANK($F$52:$F$53),ISBLANK($F$55:$F$57),ISBLANK($F$60:$F$66),ISBLANK($F$94:$F$95))</formula>
    </cfRule>
  </conditionalFormatting>
  <conditionalFormatting sqref="F100">
    <cfRule type="expression" dxfId="17" priority="18">
      <formula>+AND(ISBLANK($F$97),$F$99&gt;=0)</formula>
    </cfRule>
  </conditionalFormatting>
  <conditionalFormatting sqref="E101:F102">
    <cfRule type="cellIs" dxfId="16" priority="17" operator="equal">
      <formula>0</formula>
    </cfRule>
  </conditionalFormatting>
  <conditionalFormatting sqref="E119">
    <cfRule type="expression" dxfId="15" priority="16">
      <formula>+AND(ISBLANK($E$112:$E$116))</formula>
    </cfRule>
  </conditionalFormatting>
  <conditionalFormatting sqref="F119">
    <cfRule type="expression" dxfId="14" priority="15">
      <formula>+AND(ISBLANK($F$112:$F$116))</formula>
    </cfRule>
  </conditionalFormatting>
  <conditionalFormatting sqref="E159">
    <cfRule type="expression" dxfId="13" priority="14">
      <formula>+AND(ISBLANK($E$149),ISBLANK($E$152),ISBLANK($E$155:$E$156))</formula>
    </cfRule>
  </conditionalFormatting>
  <conditionalFormatting sqref="F159">
    <cfRule type="expression" dxfId="12" priority="13">
      <formula>+AND(ISBLANK($F$149),ISBLANK($F$152),ISBLANK($F$155:$F$156))</formula>
    </cfRule>
  </conditionalFormatting>
  <conditionalFormatting sqref="E181">
    <cfRule type="expression" dxfId="11" priority="12">
      <formula>+AND(ISBLANK($E$177),ISBLANK($E$180))</formula>
    </cfRule>
  </conditionalFormatting>
  <conditionalFormatting sqref="F181">
    <cfRule type="expression" dxfId="10" priority="11">
      <formula>+AND(ISBLANK($F$177),ISBLANK($F$180))</formula>
    </cfRule>
  </conditionalFormatting>
  <conditionalFormatting sqref="F188">
    <cfRule type="expression" dxfId="9" priority="10">
      <formula>+AND(ISBLANK($F$112),ISBLANK($F$113),ISBLANK($F$114),ISBLANK($F$115),ISBLANK($F$116))</formula>
    </cfRule>
  </conditionalFormatting>
  <conditionalFormatting sqref="E187">
    <cfRule type="expression" dxfId="8" priority="9">
      <formula>+AND(ISBLANK($E$177),ISBLANK($E$180),ISBLANK($E$183))</formula>
    </cfRule>
  </conditionalFormatting>
  <conditionalFormatting sqref="F187">
    <cfRule type="expression" dxfId="7" priority="8">
      <formula>+AND(ISBLANK($F$177),ISBLANK($F$180),ISBLANK($F$183))</formula>
    </cfRule>
  </conditionalFormatting>
  <conditionalFormatting sqref="E165">
    <cfRule type="expression" dxfId="6" priority="7">
      <formula>+AND(ISBLANK($E$149),ISBLANK($E$152),ISBLANK($E$155:$E$156),ISBLANK($E$161))</formula>
    </cfRule>
  </conditionalFormatting>
  <conditionalFormatting sqref="F165">
    <cfRule type="expression" dxfId="5" priority="6">
      <formula>+AND(ISBLANK($F$149),ISBLANK($F$152),ISBLANK($F$155:$F$156),ISBLANK($F$161))</formula>
    </cfRule>
  </conditionalFormatting>
  <conditionalFormatting sqref="E166">
    <cfRule type="expression" dxfId="4" priority="5">
      <formula>+ISBLANK($E$97)</formula>
    </cfRule>
  </conditionalFormatting>
  <conditionalFormatting sqref="F166">
    <cfRule type="expression" dxfId="3" priority="4">
      <formula>+ISBLANK($F$97)</formula>
    </cfRule>
  </conditionalFormatting>
  <conditionalFormatting sqref="B125:F125">
    <cfRule type="notContainsText" dxfId="2"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58">
    <cfRule type="expression" dxfId="1" priority="2">
      <formula>+ISBLANK($E$112)</formula>
    </cfRule>
  </conditionalFormatting>
  <conditionalFormatting sqref="F58">
    <cfRule type="expression" dxfId="0" priority="1">
      <formula>+ISBLANK($F$112)</formula>
    </cfRule>
  </conditionalFormatting>
  <dataValidations count="6">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1412F301-A278-4767-AFE1-0A7D774030C3}"/>
    <dataValidation allowBlank="1" showInputMessage="1" showErrorMessage="1" promptTitle="Hodnota musí být minimálně 0" prompt="Hodnota na tomto řádku musí být minimálně 0._x000a_Je vypočtena vzorcem: _x000a_ř. VII.1 - ř. 4.1 - ř. 4.2._x000a_" sqref="F99" xr:uid="{C7193062-16BA-483F-9A5C-E332B97B16CB}"/>
    <dataValidation type="list" allowBlank="1" showInputMessage="1" showErrorMessage="1" sqref="D29:F29" xr:uid="{0783ACCD-59E7-4A59-8EAD-2A98A87D0388}">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4" xr:uid="{83F36BE1-AE28-43EA-92B1-F7B4A9FB3498}">
      <formula1>0</formula1>
    </dataValidation>
    <dataValidation type="decimal" operator="lessThanOrEqual" allowBlank="1" showInputMessage="1" showErrorMessage="1" errorTitle="Chybná hodnota" error="V tomto řádku může hodnota menší nebo rovna nule._x000a_Prosím opravte. _x000a_" sqref="E94 E64:F64" xr:uid="{9DD53FE6-A1F2-40E5-8CDA-B031A5A54C77}">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CC6C8148-7CAB-472A-A778-54F5A55C1BFA}"/>
  </dataValidations>
  <hyperlinks>
    <hyperlink ref="G43" location="Vysvětlivky!B21:E21" display="více zde" xr:uid="{1CC3F51A-EDFD-4F46-8143-5C60B5F4432D}"/>
    <hyperlink ref="G44" location="Vysvětlivky!B22:E22" display="více zde" xr:uid="{CBAB178C-0A7A-468A-BD2C-939F972758C6}"/>
    <hyperlink ref="G45" location="Vysvětlivky!B23:E23" display="více zde" xr:uid="{E18AA94A-EA5D-4CD3-BB3C-08D79F546D01}"/>
    <hyperlink ref="G46" location="Vysvětlivky!B24:E24" display="více zde" xr:uid="{A5157BE8-734E-41AA-B652-6CDDBA014007}"/>
    <hyperlink ref="G47" location="Vysvětlivky!B25:E25" display="více zde" xr:uid="{0C6A9584-F6E4-450A-B3B6-4429A1C436DA}"/>
    <hyperlink ref="G48" location="Vysvětlivky!B26:E26" display="více zde" xr:uid="{AAC00ABC-896B-4CA9-9045-8739779439C4}"/>
    <hyperlink ref="G49" location="Vysvětlivky!B27:E27" display="více zde" xr:uid="{F55489A8-59EC-4238-9D85-335842B3C7B8}"/>
    <hyperlink ref="G50" location="Vysvětlivky!B28:E28" display="více zde" xr:uid="{19F9D584-30C2-4CB7-904B-2D47EC4B44BD}"/>
    <hyperlink ref="G51:G58" location="Vysvětlivky!B36:E36" display="více zde" xr:uid="{0B9C4B93-215F-4721-95B8-231A3F39937C}"/>
    <hyperlink ref="G51" location="Vysvětlivky!B29:E29" display="více zde" xr:uid="{B0EF47D5-5C19-4777-B4B6-D301ACAA0997}"/>
    <hyperlink ref="G52" location="Vysvětlivky!B30:E30" display="více zde" xr:uid="{51C33925-E20E-4974-B3AF-23FC1828CE9D}"/>
    <hyperlink ref="G53" location="Vysvětlivky!B31:E31" display="více zde" xr:uid="{46238BE4-D81F-4136-97A2-E4094809571A}"/>
    <hyperlink ref="G54" location="Vysvětlivky!B32:E32" display="více zde" xr:uid="{BC746BBB-3F75-4DB4-AA7D-2DB5562B453A}"/>
    <hyperlink ref="G55" location="Vysvětlivky!B33:E33" display="více zde" xr:uid="{06A8F593-FDCA-4071-BD19-8D6F6866D8E5}"/>
    <hyperlink ref="G56" location="Vysvětlivky!B34:E34" display="více zde" xr:uid="{22727444-9077-4551-958C-D8B3428B97CB}"/>
    <hyperlink ref="G57" location="Vysvětlivky!B35:E35" display="více zde" xr:uid="{C7EA9927-5B67-4022-9A29-EAB1BB16BEA7}"/>
    <hyperlink ref="G58" location="Vysvětlivky!B36:E36" display="více zde" xr:uid="{E167970C-B99E-451E-89CA-C7DCFF6C73C3}"/>
    <hyperlink ref="G59:G63" location="Vysvětlivky!B36:E36" display="více zde" xr:uid="{A9F8D205-5F06-41F9-92D3-D3FF92AB3A44}"/>
    <hyperlink ref="G59" location="Vysvětlivky!B37:E37" display="více zde" xr:uid="{7569F80A-8E70-403F-88F9-56437F95F7DD}"/>
    <hyperlink ref="G60" location="Vysvětlivky!B38:E38" display="více zde" xr:uid="{82674F04-9037-414B-8BCD-1ECCF0EF225D}"/>
    <hyperlink ref="G61" location="Vysvětlivky!B39:E39" display="více zde" xr:uid="{071F7434-2649-40DE-8740-DAB311979B35}"/>
    <hyperlink ref="G62" location="Vysvětlivky!B40:E40" display="více zde" xr:uid="{226EC0C8-5D83-4DA7-874F-5FD892045BE6}"/>
    <hyperlink ref="G63" location="Vysvětlivky!B41:E41" display="více zde" xr:uid="{9468EC01-0F15-4D70-8546-FE845C0E1C67}"/>
    <hyperlink ref="G73" location="Vysvětlivky!B50:E50" display="více zde" xr:uid="{7B695BAD-B165-4749-B058-9C9908BBCDDB}"/>
    <hyperlink ref="G74" location="Vysvětlivky!B51:E51" display="více zde" xr:uid="{6A9E6AE7-A57E-45FA-B63E-DF607065A5AD}"/>
    <hyperlink ref="G75" location="Vysvětlivky!B52:E52" display="více zde" xr:uid="{A9C6735E-28A2-458E-BD15-158037012816}"/>
    <hyperlink ref="G64:G68" location="Vysvětlivky!B36:E36" display="více zde" xr:uid="{0D1356FA-FAF8-4422-B223-C13928F78F4B}"/>
    <hyperlink ref="G64" location="Vysvětlivky!B42:E42" display="více zde" xr:uid="{C6DDFA44-D5A1-4E55-924B-0E0573063EA2}"/>
    <hyperlink ref="G65" location="Vysvětlivky!B43:E43" display="více zde" xr:uid="{47DD514B-F5F5-4DF6-A15C-5B1C6B47B46F}"/>
    <hyperlink ref="G66" location="Vysvětlivky!B44:E44" display="více zde" xr:uid="{62BAB897-0903-47EB-A5AB-D6FC20E927F1}"/>
    <hyperlink ref="G67" location="Vysvětlivky!B45:E45" display="více zde" xr:uid="{F598BEFB-3C05-4519-8643-3FA632755C20}"/>
    <hyperlink ref="G68" location="Vysvětlivky!B46:E46" display="více zde" xr:uid="{F566AD48-EDC6-4B46-9B27-7B2DCB7F50BD}"/>
    <hyperlink ref="G70" location="Vysvětlivky!B47:E47" display="více zde" xr:uid="{E9FE929E-480D-46D2-B058-C6DDC6116B28}"/>
    <hyperlink ref="G71:G72" location="Vysvětlivky!B47:E47" display="více zde" xr:uid="{8C85416A-73A4-4CC8-9101-610D6C2FD70C}"/>
    <hyperlink ref="G71" location="Vysvětlivky!B48:E48" display="více zde" xr:uid="{74EBF5C3-004D-4F69-A204-B0F06AFF8430}"/>
    <hyperlink ref="G72" location="Vysvětlivky!B49:E49" display="více zde" xr:uid="{2A2C9555-8B31-492B-9DDD-7C222BF93045}"/>
    <hyperlink ref="G76:G78" location="Vysvětlivky!B52:E52" display="více zde" xr:uid="{3DE9B83C-90EC-4CC5-8F73-35296C7C2FD0}"/>
    <hyperlink ref="G76" location="Vysvětlivky!B53:E53" display="více zde" xr:uid="{6D0F48FA-00AB-49F8-9284-42AC78C03F32}"/>
    <hyperlink ref="G77" location="Vysvětlivky!B54:E54" display="více zde" xr:uid="{97217258-6DF2-4FAD-BB77-AB2D610FB9D7}"/>
    <hyperlink ref="G78" location="Vysvětlivky!B55:E55" display="více zde" xr:uid="{6645E71E-6A58-44DB-88F2-B71B98804CE9}"/>
    <hyperlink ref="G92" location="Vysvětlivky!B61:E61" display="více zde" xr:uid="{F58AA161-F4C3-4A6C-AC52-F19368695C40}"/>
    <hyperlink ref="G93" location="Vysvětlivky!B62:E62" display="více zde" xr:uid="{A468A924-59BF-43BB-92FC-A5AF67716A3A}"/>
    <hyperlink ref="G94" location="Vysvětlivky!B63:E63" display="více zde" xr:uid="{1FDFCECA-3997-4D7C-BB49-49851B942351}"/>
    <hyperlink ref="G95" location="Vysvětlivky!B64:E64" display="více zde" xr:uid="{16034A50-8FAF-4033-A83B-2C4DAF76A6F7}"/>
    <hyperlink ref="G96" location="Vysvětlivky!B65:E65" display="více zde" xr:uid="{64E998BF-B27E-46C9-A2B1-5201C9A00A59}"/>
    <hyperlink ref="G97" location="Vysvětlivky!B66:E66" display="více zde" xr:uid="{C4CBE53A-78CA-4808-A3D1-AA68EF69F121}"/>
    <hyperlink ref="G98" location="Vysvětlivky!B67:E67" display="více zde" xr:uid="{1C2F2EF0-08C7-4920-97B2-9E8062B01A75}"/>
    <hyperlink ref="G99" location="Vysvětlivky!B68:E68" display="více zde" xr:uid="{D1FE1DC9-0CDB-45B1-9056-7EE5A901E1EC}"/>
    <hyperlink ref="G100" location="Vysvětlivky!B69:E69" display="více zde" xr:uid="{C6C1EB47-E5EB-40A3-AA6F-E8EEAF177AB5}"/>
    <hyperlink ref="G101" location="Vysvětlivky!B70:E70" display="více zde" xr:uid="{C8985310-5E2D-4DF5-BACA-A0000BA36162}"/>
    <hyperlink ref="G102:G105" location="Vysvětlivky!B70:E70" display="více zde" xr:uid="{7FF7439E-A95D-4C65-AE44-B73736A383DD}"/>
    <hyperlink ref="G102" location="Vysvětlivky!B71:E71" display="více zde" xr:uid="{BA090B5A-DEF6-438E-AE23-9E6666C31A37}"/>
    <hyperlink ref="G103" location="Vysvětlivky!B72:E72" display="více zde" xr:uid="{5DBFF270-AE70-4A3E-93D0-4CDF06875237}"/>
    <hyperlink ref="G104" location="Vysvětlivky!B73:E73" display="více zde" xr:uid="{AA818440-8FCF-42C8-B771-FA97DB5E0FA8}"/>
    <hyperlink ref="G105" location="Vysvětlivky!B74:E74" display="více zde" xr:uid="{05E76DBF-B8EC-491F-97D9-A58455104D93}"/>
    <hyperlink ref="G112" location="Vysvětlivky!B83:E83" display="více zde" xr:uid="{C737F102-8E95-4BF7-A489-25A2EEB0DB22}"/>
    <hyperlink ref="G113" location="Vysvětlivky!B84:E84" display="více zde" xr:uid="{D7CE28B8-9EE2-4551-A88F-61D54DD69361}"/>
    <hyperlink ref="G114" location="Vysvětlivky!B85:E85" display="více zde" xr:uid="{D4B1E369-FF84-4C7E-9C3D-E477F2F34772}"/>
    <hyperlink ref="G115" location="Vysvětlivky!B86:E86" display="více zde" xr:uid="{D55FFB77-9CBB-490D-8808-DBDCF36197F9}"/>
    <hyperlink ref="G116" location="Vysvětlivky!B87:E87" display="více zde" xr:uid="{5E0ED0F1-725B-45AC-89A0-B14F6CCC7653}"/>
    <hyperlink ref="G117" location="Vysvětlivky!B88:E88" display="více zde" xr:uid="{7BAA9B5E-5E24-4773-B7EA-5B1B73100C34}"/>
    <hyperlink ref="G118" location="Vysvětlivky!B89:E89" display="více zde" xr:uid="{D1F8BCC2-20ED-4E57-8111-7E6A5C026049}"/>
    <hyperlink ref="G119" location="Vysvětlivky!B90:E90" display="více zde" xr:uid="{6910EB42-A98F-4CF2-895A-7AFD720A3D8F}"/>
    <hyperlink ref="G120:G121" location="Vysvětlivky!B90:E90" display="více zde" xr:uid="{54DC86B7-16BA-4FA4-A3DD-73E6E2F2FFCB}"/>
    <hyperlink ref="G120" location="Vysvětlivky!B91:E91" display="více zde" xr:uid="{F434735D-7FD3-44C8-A692-A76B5497585B}"/>
    <hyperlink ref="G121" location="Vysvětlivky!B92:E92" display="více zde" xr:uid="{28003F3B-51B4-43D9-BF97-D8FBE00B79D6}"/>
    <hyperlink ref="G131" location="Vysvětlivky!B97:E97" display="více zde" xr:uid="{F04C2367-A443-4616-B27D-9E26C6D130BE}"/>
    <hyperlink ref="G132" location="Vysvětlivky!B98:E98" display="více zde" xr:uid="{DA0A0576-5F11-443B-9E95-0166F028A669}"/>
    <hyperlink ref="G133" location="Vysvětlivky!B99:E99" display="více zde" xr:uid="{BB4A6137-5C96-4E8D-87D0-8A0F9A84E7D4}"/>
    <hyperlink ref="G134" location="Vysvětlivky!B100:E100" display="více zde" xr:uid="{3FDB2577-2DC4-4BDA-91AC-A979D9D7D4F1}"/>
    <hyperlink ref="G135:G138" location="Vysvětlivky!B100:E100" display="více zde" xr:uid="{8CBC13D4-9218-4534-AC26-32B6B0B07CBB}"/>
    <hyperlink ref="G135" location="Vysvětlivky!B101:E101" display="více zde" xr:uid="{B2FFDC5A-6EDF-4C3B-9053-88E2CC53C38C}"/>
    <hyperlink ref="G136" location="Vysvětlivky!B102:E102" display="více zde" xr:uid="{71CB8D80-5DF1-443D-89EF-94709718EB51}"/>
    <hyperlink ref="G137" location="Vysvětlivky!B103:E103" display="více zde" xr:uid="{55EE9545-E9F6-4CAC-B14A-2F25D3D2B1FF}"/>
    <hyperlink ref="G138" location="Vysvětlivky!B104:E104" display="více zde" xr:uid="{30A4D0E3-5F8C-499F-A6C7-F4215C4794FA}"/>
    <hyperlink ref="G149" location="Vysvětlivky!B108:E108" display="více zde" xr:uid="{2E3BDDD7-D528-4BF9-8E84-C32FC7615ECE}"/>
    <hyperlink ref="G150" location="Vysvětlivky!B109:E109" display="více zde" xr:uid="{DAB42D6A-5CC1-406C-8824-0354E5E5B04E}"/>
    <hyperlink ref="G151" location="Vysvětlivky!B110:E110" display="více zde" xr:uid="{6F3A1B5A-6E01-4D82-A8CF-C30795FCF7DC}"/>
    <hyperlink ref="G152:G159" location="Vysvětlivky!B110:E110" display="více zde" xr:uid="{9B636F77-990D-4810-A2E9-E1FED963B1FF}"/>
    <hyperlink ref="G152" location="Vysvětlivky!B111:E111" display="více zde" xr:uid="{7BBE9307-4AE0-4D89-91F3-509E580C32EA}"/>
    <hyperlink ref="G153" location="Vysvětlivky!B112:E112" display="více zde" xr:uid="{83A5E093-E498-4F2F-84F7-F039D1ACA13D}"/>
    <hyperlink ref="G154" location="Vysvětlivky!B113:E113" display="více zde" xr:uid="{2B1A650F-F5DC-44FC-836D-FDD24E705E40}"/>
    <hyperlink ref="G155" location="Vysvětlivky!B114:E114" display="více zde" xr:uid="{C2B563E9-5E86-467F-B9C7-1AD14FF6CC7E}"/>
    <hyperlink ref="G156" location="Vysvětlivky!B115:E115" display="více zde" xr:uid="{F8BCA265-0E36-4C3F-90CC-80D25F825E35}"/>
    <hyperlink ref="G157" location="Vysvětlivky!B116:E116" display="více zde" xr:uid="{C6C969A1-4599-4207-B6D8-45BC0C146041}"/>
    <hyperlink ref="G158" location="Vysvětlivky!B117:E117" display="více zde" xr:uid="{10A2DB7C-DA43-45F5-871A-91749FECFFC7}"/>
    <hyperlink ref="G159" location="Vysvětlivky!B118:E118" display="více zde" xr:uid="{B58CE630-29AC-4CB6-9997-DE25B9AAAC59}"/>
    <hyperlink ref="G161" location="Vysvětlivky!B119:E119" display="více zde" xr:uid="{8DBD2DA3-6B13-4B2D-832B-4686AB02D78B}"/>
    <hyperlink ref="G162:G163" location="Vysvětlivky!B119:E119" display="více zde" xr:uid="{D9A7DE05-55E6-4454-8459-7F2052AFE9EA}"/>
    <hyperlink ref="G162" location="Vysvětlivky!B120:E120" display="více zde" xr:uid="{1AC8C953-4911-4EFF-AEC7-674A76D85764}"/>
    <hyperlink ref="G163" location="Vysvětlivky!B121:E121" display="více zde" xr:uid="{4E39A9DD-E909-42EE-8CF8-5CD521287188}"/>
    <hyperlink ref="G165" location="Vysvětlivky!B122:E122" display="více zde" xr:uid="{A2435052-0C07-4C1A-9C17-D3856357BD66}"/>
    <hyperlink ref="G166" location="Vysvětlivky!B123:E123" display="více zde" xr:uid="{AA73190F-AA65-4185-9AB9-015E6B899EF4}"/>
    <hyperlink ref="G177" location="Vysvětlivky!B127:E127" display="více zde" xr:uid="{0805DBA8-5585-4DA0-8812-E5C75CB5EC43}"/>
    <hyperlink ref="G178:G181" location="Vysvětlivky!B127:E127" display="více zde" xr:uid="{B930ACD1-037B-4A53-85AB-0FABB86F2DEA}"/>
    <hyperlink ref="G178" location="Vysvětlivky!B128:E128" display="více zde" xr:uid="{8B5B17C5-71A6-4F01-ADED-7A297542F02C}"/>
    <hyperlink ref="G179" location="Vysvětlivky!B129:E129" display="více zde" xr:uid="{BF88CBDC-9453-41DA-AA68-EBAA6249CE22}"/>
    <hyperlink ref="G180" location="Vysvětlivky!B130:E130" display="více zde" xr:uid="{ACDC3D60-B26D-4BDB-9952-EC20F083F099}"/>
    <hyperlink ref="G181" location="Vysvětlivky!B131:E131" display="více zde" xr:uid="{6E3E4A7B-F02A-4E52-AFD8-67070EF49731}"/>
    <hyperlink ref="G183" location="Vysvětlivky!B132:E132" display="více zde" xr:uid="{1699E073-9452-4BBF-AA94-93D9E4F5151C}"/>
    <hyperlink ref="G184:G185" location="Vysvětlivky!B132:E132" display="více zde" xr:uid="{2F5BA15A-D308-4E06-BB33-6CD1D7A1B11B}"/>
    <hyperlink ref="G184" location="Vysvětlivky!B133:E133" display="více zde" xr:uid="{BBF831AB-67D7-456D-8BC4-8D2257F4F29F}"/>
    <hyperlink ref="G185" location="Vysvětlivky!B134:E134" display="více zde" xr:uid="{3E70BDA0-5B51-45C5-9216-9FE1CB6DB8FB}"/>
    <hyperlink ref="G187" location="Vysvětlivky!B135:E135" display="více zde" xr:uid="{0BCE7B11-2745-4FBF-B9CE-6925095EA951}"/>
    <hyperlink ref="G188" location="Vysvětlivky!B136:E136" display="více zde" xr:uid="{53EF4F59-D855-4A57-B491-66359AEBA957}"/>
    <hyperlink ref="G23" location="Vysvětlivky!B8:E8" display="více zde" xr:uid="{337F9505-DF44-4225-A418-D489D6756B0B}"/>
    <hyperlink ref="G24" location="Vysvětlivky!B8:E8" display="více zde" xr:uid="{8A0DFA65-0DB6-4117-9D8A-067617943D9B}"/>
    <hyperlink ref="G25" location="Vysvětlivky!B9:E9" display="více zde" xr:uid="{242DA3FE-88BD-4864-BF37-2BE3E05A3284}"/>
    <hyperlink ref="G26" location="Vysvětlivky!B9:E9" display="více zde" xr:uid="{8B22E8E2-25C7-486A-8A06-5899241F683B}"/>
    <hyperlink ref="G27" location="Vysvětlivky!B10:E10" display="více zde" xr:uid="{038846C1-EEC6-45A8-BCA6-A215EE6DF684}"/>
    <hyperlink ref="G28" location="Vysvětlivky!B10:E10" display="více zde" xr:uid="{A2270BD2-B465-4BFD-B830-4A4E56F1A0FB}"/>
    <hyperlink ref="G29" location="Vysvětlivky!B11:E11" display="více zde" xr:uid="{7BA3B909-496F-422B-B014-67FF66E92D32}"/>
    <hyperlink ref="G30" location="Vysvětlivky!B12:E12" display="více zde" xr:uid="{E1FF7F84-C07C-40D5-BA0F-42B9AF8B92EB}"/>
    <hyperlink ref="G33" location="Vysvětlivky!B13:E13" display="více zde" xr:uid="{D72CDB9A-937E-45D4-B0D1-E666C522CA60}"/>
    <hyperlink ref="G34:G36" location="Vysvětlivky!B13:E13" display="více zde" xr:uid="{729CD310-114B-40D9-BAFC-EB32C4DB09E1}"/>
    <hyperlink ref="G34" location="Vysvětlivky!B14:E14" display="více zde" xr:uid="{FA721E0F-3FFC-42C5-8C3D-E5A358A8343F}"/>
    <hyperlink ref="G35" location="Vysvětlivky!B15:E15" display="více zde" xr:uid="{15A1AEA2-B95D-4639-9B31-347CBC43E775}"/>
    <hyperlink ref="G36" location="Vysvětlivky!B17:E17" display="více zde" xr:uid="{FBE05D6F-9223-462D-ACCC-0C8B2410788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6" max="6" man="1"/>
    <brk id="13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Plánová kalkulace</vt:lpstr>
      <vt:lpstr>'Plánová kalkulace'!Oblast_tisku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Voboril</dc:creator>
  <cp:lastModifiedBy>Voboril</cp:lastModifiedBy>
  <dcterms:created xsi:type="dcterms:W3CDTF">2022-12-27T08:40:37Z</dcterms:created>
  <dcterms:modified xsi:type="dcterms:W3CDTF">2022-12-27T08:41:11Z</dcterms:modified>
</cp:coreProperties>
</file>